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5D5F9EC-BD52-40E3-B206-925EA6EDBCB2}" xr6:coauthVersionLast="45" xr6:coauthVersionMax="45" xr10:uidLastSave="{00000000-0000-0000-0000-000000000000}"/>
  <bookViews>
    <workbookView xWindow="-120" yWindow="-120" windowWidth="29040" windowHeight="15840" tabRatio="831" xr2:uid="{00000000-000D-0000-FFFF-FFFF00000000}"/>
  </bookViews>
  <sheets>
    <sheet name="#1" sheetId="16" r:id="rId1"/>
  </sheets>
  <definedNames>
    <definedName name="_xlnm.Print_Area" localSheetId="0">'#1'!$A$1:$M$100</definedName>
    <definedName name="_xlnm.Print_Titles" localSheetId="0">'#1'!$7:$7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6" l="1"/>
  <c r="F11" i="16"/>
  <c r="F66" i="16"/>
  <c r="E65" i="16"/>
  <c r="F65" i="16" s="1"/>
  <c r="E64" i="16"/>
  <c r="F64" i="16" s="1"/>
  <c r="E63" i="16"/>
  <c r="F63" i="16" s="1"/>
  <c r="E62" i="16"/>
  <c r="F62" i="16" s="1"/>
  <c r="F60" i="16"/>
  <c r="F59" i="16"/>
  <c r="F58" i="16"/>
  <c r="F56" i="16"/>
  <c r="F52" i="16"/>
  <c r="F46" i="16"/>
  <c r="F45" i="16"/>
  <c r="F40" i="16"/>
  <c r="F43" i="16"/>
  <c r="F38" i="16"/>
  <c r="F37" i="16"/>
  <c r="F34" i="16"/>
  <c r="E33" i="16"/>
  <c r="F33" i="16" s="1"/>
  <c r="E32" i="16"/>
  <c r="F32" i="16" s="1"/>
  <c r="E31" i="16"/>
  <c r="F31" i="16" s="1"/>
  <c r="E30" i="16"/>
  <c r="F30" i="16" s="1"/>
  <c r="F14" i="16" l="1"/>
  <c r="F72" i="16"/>
  <c r="F71" i="16"/>
  <c r="F70" i="16"/>
  <c r="E69" i="16"/>
  <c r="F69" i="16" s="1"/>
  <c r="F28" i="16"/>
  <c r="F27" i="16"/>
  <c r="E26" i="16"/>
  <c r="F26" i="16" s="1"/>
  <c r="F25" i="16"/>
  <c r="F24" i="16"/>
  <c r="F21" i="16"/>
  <c r="E20" i="16"/>
  <c r="F20" i="16" s="1"/>
  <c r="E19" i="16"/>
  <c r="F19" i="16" s="1"/>
  <c r="E18" i="16"/>
  <c r="F18" i="16" s="1"/>
  <c r="E17" i="16"/>
  <c r="F17" i="16" s="1"/>
  <c r="F13" i="16"/>
  <c r="F9" i="16"/>
  <c r="F15" i="16" l="1"/>
  <c r="F75" i="16" l="1"/>
  <c r="F77" i="16" s="1"/>
  <c r="H79" i="16" l="1"/>
  <c r="L117" i="16" l="1"/>
  <c r="L122" i="16"/>
  <c r="L129" i="16"/>
  <c r="L130" i="16"/>
  <c r="L134" i="16"/>
  <c r="L135" i="16"/>
  <c r="L140" i="16"/>
  <c r="L143" i="16"/>
  <c r="L144" i="16"/>
  <c r="L150" i="16"/>
  <c r="L158" i="16"/>
  <c r="L162" i="16"/>
  <c r="L163" i="16"/>
  <c r="L170" i="16"/>
  <c r="L171" i="16"/>
  <c r="L172" i="16"/>
  <c r="L177" i="16"/>
  <c r="L178" i="16"/>
  <c r="L181" i="16"/>
  <c r="L182" i="16"/>
  <c r="L188" i="16"/>
  <c r="L189" i="16"/>
  <c r="L192" i="16"/>
  <c r="L193" i="16"/>
  <c r="L199" i="16"/>
  <c r="L207" i="16"/>
  <c r="L208" i="16"/>
  <c r="L216" i="16"/>
  <c r="L221" i="16"/>
  <c r="L228" i="16"/>
  <c r="L229" i="16"/>
  <c r="L233" i="16"/>
  <c r="L234" i="16"/>
  <c r="L239" i="16"/>
  <c r="L242" i="16"/>
  <c r="L243" i="16"/>
  <c r="L249" i="16"/>
  <c r="L258" i="16"/>
  <c r="L262" i="16"/>
  <c r="L263" i="16"/>
  <c r="L270" i="16"/>
  <c r="L271" i="16"/>
  <c r="J117" i="16"/>
  <c r="J122" i="16"/>
  <c r="J129" i="16"/>
  <c r="J130" i="16"/>
  <c r="J134" i="16"/>
  <c r="J135" i="16"/>
  <c r="J140" i="16"/>
  <c r="J143" i="16"/>
  <c r="J144" i="16"/>
  <c r="J150" i="16"/>
  <c r="J158" i="16"/>
  <c r="J162" i="16"/>
  <c r="J163" i="16"/>
  <c r="J170" i="16"/>
  <c r="J171" i="16"/>
  <c r="J172" i="16"/>
  <c r="J177" i="16"/>
  <c r="J178" i="16"/>
  <c r="J181" i="16"/>
  <c r="J182" i="16"/>
  <c r="J188" i="16"/>
  <c r="J189" i="16"/>
  <c r="J192" i="16"/>
  <c r="J193" i="16"/>
  <c r="J199" i="16"/>
  <c r="J207" i="16"/>
  <c r="J208" i="16"/>
  <c r="J216" i="16"/>
  <c r="J221" i="16"/>
  <c r="J228" i="16"/>
  <c r="J229" i="16"/>
  <c r="J233" i="16"/>
  <c r="J234" i="16"/>
  <c r="J239" i="16"/>
  <c r="J242" i="16"/>
  <c r="J243" i="16"/>
  <c r="J249" i="16"/>
  <c r="J258" i="16"/>
  <c r="J262" i="16"/>
  <c r="J263" i="16"/>
  <c r="J270" i="16"/>
  <c r="J271" i="16"/>
  <c r="H117" i="16"/>
  <c r="H122" i="16"/>
  <c r="H129" i="16"/>
  <c r="H130" i="16"/>
  <c r="H134" i="16"/>
  <c r="H135" i="16"/>
  <c r="H140" i="16"/>
  <c r="H143" i="16"/>
  <c r="H144" i="16"/>
  <c r="H150" i="16"/>
  <c r="H158" i="16"/>
  <c r="H162" i="16"/>
  <c r="H163" i="16"/>
  <c r="H170" i="16"/>
  <c r="H171" i="16"/>
  <c r="H172" i="16"/>
  <c r="H177" i="16"/>
  <c r="H178" i="16"/>
  <c r="H181" i="16"/>
  <c r="H182" i="16"/>
  <c r="H188" i="16"/>
  <c r="H189" i="16"/>
  <c r="H192" i="16"/>
  <c r="H193" i="16"/>
  <c r="H199" i="16"/>
  <c r="H207" i="16"/>
  <c r="H208" i="16"/>
  <c r="H216" i="16"/>
  <c r="H221" i="16"/>
  <c r="H228" i="16"/>
  <c r="H229" i="16"/>
  <c r="H233" i="16"/>
  <c r="H234" i="16"/>
  <c r="H239" i="16"/>
  <c r="H242" i="16"/>
  <c r="H243" i="16"/>
  <c r="H249" i="16"/>
  <c r="H258" i="16"/>
  <c r="H262" i="16"/>
  <c r="H263" i="16"/>
  <c r="H270" i="16"/>
  <c r="H271" i="16"/>
  <c r="M263" i="16" l="1"/>
  <c r="M271" i="16"/>
  <c r="M270" i="16"/>
  <c r="M262" i="16"/>
  <c r="M249" i="16"/>
  <c r="M242" i="16"/>
  <c r="M234" i="16"/>
  <c r="M229" i="16"/>
  <c r="M221" i="16"/>
  <c r="M208" i="16"/>
  <c r="M199" i="16"/>
  <c r="M192" i="16"/>
  <c r="M188" i="16"/>
  <c r="M181" i="16"/>
  <c r="M177" i="16"/>
  <c r="M171" i="16"/>
  <c r="M163" i="16"/>
  <c r="M158" i="16"/>
  <c r="M144" i="16"/>
  <c r="M140" i="16"/>
  <c r="M134" i="16"/>
  <c r="M129" i="16"/>
  <c r="M117" i="16"/>
  <c r="M258" i="16"/>
  <c r="M243" i="16"/>
  <c r="M239" i="16"/>
  <c r="M233" i="16"/>
  <c r="M228" i="16"/>
  <c r="M216" i="16"/>
  <c r="M207" i="16"/>
  <c r="M193" i="16"/>
  <c r="M189" i="16"/>
  <c r="M182" i="16"/>
  <c r="M178" i="16"/>
  <c r="M172" i="16"/>
  <c r="M170" i="16"/>
  <c r="M162" i="16"/>
  <c r="M150" i="16"/>
  <c r="M143" i="16"/>
  <c r="M135" i="16"/>
  <c r="M130" i="16"/>
  <c r="M122" i="16"/>
  <c r="E269" i="16" l="1"/>
  <c r="F269" i="16" s="1"/>
  <c r="E268" i="16"/>
  <c r="F268" i="16" s="1"/>
  <c r="E267" i="16"/>
  <c r="F267" i="16" s="1"/>
  <c r="E266" i="16"/>
  <c r="F266" i="16" s="1"/>
  <c r="E265" i="16"/>
  <c r="F265" i="16" s="1"/>
  <c r="E264" i="16"/>
  <c r="F264" i="16" s="1"/>
  <c r="F257" i="16"/>
  <c r="E256" i="16"/>
  <c r="F256" i="16" s="1"/>
  <c r="F255" i="16"/>
  <c r="E254" i="16"/>
  <c r="F254" i="16" s="1"/>
  <c r="E253" i="16"/>
  <c r="F253" i="16" s="1"/>
  <c r="E252" i="16"/>
  <c r="F252" i="16" s="1"/>
  <c r="E251" i="16"/>
  <c r="F251" i="16" s="1"/>
  <c r="E250" i="16"/>
  <c r="F250" i="16" s="1"/>
  <c r="L251" i="16" l="1"/>
  <c r="J251" i="16"/>
  <c r="H251" i="16"/>
  <c r="L255" i="16"/>
  <c r="J255" i="16"/>
  <c r="H255" i="16"/>
  <c r="L257" i="16"/>
  <c r="J257" i="16"/>
  <c r="H257" i="16"/>
  <c r="L265" i="16"/>
  <c r="J265" i="16"/>
  <c r="H265" i="16"/>
  <c r="L267" i="16"/>
  <c r="J267" i="16"/>
  <c r="H267" i="16"/>
  <c r="L269" i="16"/>
  <c r="J269" i="16"/>
  <c r="H269" i="16"/>
  <c r="L253" i="16"/>
  <c r="J253" i="16"/>
  <c r="H253" i="16"/>
  <c r="L250" i="16"/>
  <c r="J250" i="16"/>
  <c r="H250" i="16"/>
  <c r="L252" i="16"/>
  <c r="J252" i="16"/>
  <c r="H252" i="16"/>
  <c r="L254" i="16"/>
  <c r="J254" i="16"/>
  <c r="H254" i="16"/>
  <c r="L256" i="16"/>
  <c r="J256" i="16"/>
  <c r="H256" i="16"/>
  <c r="L264" i="16"/>
  <c r="J264" i="16"/>
  <c r="H264" i="16"/>
  <c r="L266" i="16"/>
  <c r="J266" i="16"/>
  <c r="H266" i="16"/>
  <c r="L268" i="16"/>
  <c r="J268" i="16"/>
  <c r="H268" i="16"/>
  <c r="M268" i="16" l="1"/>
  <c r="M264" i="16"/>
  <c r="M254" i="16"/>
  <c r="M250" i="16"/>
  <c r="M269" i="16"/>
  <c r="M265" i="16"/>
  <c r="M255" i="16"/>
  <c r="M266" i="16"/>
  <c r="M256" i="16"/>
  <c r="M252" i="16"/>
  <c r="M253" i="16"/>
  <c r="M267" i="16"/>
  <c r="M257" i="16"/>
  <c r="M251" i="16"/>
  <c r="F211" i="16" l="1"/>
  <c r="F209" i="16"/>
  <c r="F210" i="16" s="1"/>
  <c r="F248" i="16"/>
  <c r="F247" i="16"/>
  <c r="E246" i="16"/>
  <c r="F246" i="16" s="1"/>
  <c r="F245" i="16"/>
  <c r="F244" i="16"/>
  <c r="F241" i="16"/>
  <c r="F240" i="16"/>
  <c r="F238" i="16"/>
  <c r="F237" i="16"/>
  <c r="E236" i="16"/>
  <c r="F236" i="16" s="1"/>
  <c r="F235" i="16"/>
  <c r="F232" i="16"/>
  <c r="F231" i="16"/>
  <c r="F230" i="16"/>
  <c r="F227" i="16"/>
  <c r="F226" i="16"/>
  <c r="F225" i="16"/>
  <c r="F224" i="16"/>
  <c r="F223" i="16"/>
  <c r="F222" i="16"/>
  <c r="F220" i="16"/>
  <c r="F219" i="16"/>
  <c r="F218" i="16"/>
  <c r="F217" i="16"/>
  <c r="F206" i="16"/>
  <c r="E205" i="16"/>
  <c r="F205" i="16" s="1"/>
  <c r="E204" i="16"/>
  <c r="F204" i="16" s="1"/>
  <c r="E203" i="16"/>
  <c r="F203" i="16" s="1"/>
  <c r="E202" i="16"/>
  <c r="F202" i="16" s="1"/>
  <c r="E201" i="16"/>
  <c r="F201" i="16" s="1"/>
  <c r="E200" i="16"/>
  <c r="F200" i="16" s="1"/>
  <c r="F198" i="16"/>
  <c r="F197" i="16"/>
  <c r="E196" i="16"/>
  <c r="F196" i="16" s="1"/>
  <c r="F195" i="16"/>
  <c r="F194" i="16"/>
  <c r="F191" i="16"/>
  <c r="F190" i="16"/>
  <c r="F187" i="16"/>
  <c r="F186" i="16"/>
  <c r="E185" i="16"/>
  <c r="F185" i="16" s="1"/>
  <c r="F184" i="16"/>
  <c r="F183" i="16"/>
  <c r="F180" i="16"/>
  <c r="F179" i="16"/>
  <c r="L183" i="16" l="1"/>
  <c r="J183" i="16"/>
  <c r="H183" i="16"/>
  <c r="L195" i="16"/>
  <c r="J195" i="16"/>
  <c r="H195" i="16"/>
  <c r="L202" i="16"/>
  <c r="J202" i="16"/>
  <c r="H202" i="16"/>
  <c r="L204" i="16"/>
  <c r="J204" i="16"/>
  <c r="H204" i="16"/>
  <c r="L206" i="16"/>
  <c r="J206" i="16"/>
  <c r="H206" i="16"/>
  <c r="L217" i="16"/>
  <c r="J217" i="16"/>
  <c r="H217" i="16"/>
  <c r="L219" i="16"/>
  <c r="J219" i="16"/>
  <c r="H219" i="16"/>
  <c r="L222" i="16"/>
  <c r="J222" i="16"/>
  <c r="H222" i="16"/>
  <c r="L224" i="16"/>
  <c r="J224" i="16"/>
  <c r="H224" i="16"/>
  <c r="L226" i="16"/>
  <c r="J226" i="16"/>
  <c r="H226" i="16"/>
  <c r="L230" i="16"/>
  <c r="J230" i="16"/>
  <c r="H230" i="16"/>
  <c r="L232" i="16"/>
  <c r="J232" i="16"/>
  <c r="H232" i="16"/>
  <c r="L236" i="16"/>
  <c r="J236" i="16"/>
  <c r="H236" i="16"/>
  <c r="L238" i="16"/>
  <c r="J238" i="16"/>
  <c r="H238" i="16"/>
  <c r="L241" i="16"/>
  <c r="J241" i="16"/>
  <c r="H241" i="16"/>
  <c r="L245" i="16"/>
  <c r="J245" i="16"/>
  <c r="H245" i="16"/>
  <c r="L247" i="16"/>
  <c r="J247" i="16"/>
  <c r="H247" i="16"/>
  <c r="L209" i="16"/>
  <c r="J209" i="16"/>
  <c r="H209" i="16"/>
  <c r="L179" i="16"/>
  <c r="J179" i="16"/>
  <c r="H179" i="16"/>
  <c r="L185" i="16"/>
  <c r="J185" i="16"/>
  <c r="H185" i="16"/>
  <c r="L187" i="16"/>
  <c r="J187" i="16"/>
  <c r="H187" i="16"/>
  <c r="L191" i="16"/>
  <c r="J191" i="16"/>
  <c r="H191" i="16"/>
  <c r="L197" i="16"/>
  <c r="J197" i="16"/>
  <c r="H197" i="16"/>
  <c r="L200" i="16"/>
  <c r="J200" i="16"/>
  <c r="H200" i="16"/>
  <c r="L180" i="16"/>
  <c r="J180" i="16"/>
  <c r="H180" i="16"/>
  <c r="L184" i="16"/>
  <c r="J184" i="16"/>
  <c r="H184" i="16"/>
  <c r="L186" i="16"/>
  <c r="J186" i="16"/>
  <c r="H186" i="16"/>
  <c r="L190" i="16"/>
  <c r="J190" i="16"/>
  <c r="H190" i="16"/>
  <c r="L194" i="16"/>
  <c r="J194" i="16"/>
  <c r="H194" i="16"/>
  <c r="L196" i="16"/>
  <c r="J196" i="16"/>
  <c r="H196" i="16"/>
  <c r="L198" i="16"/>
  <c r="J198" i="16"/>
  <c r="H198" i="16"/>
  <c r="L201" i="16"/>
  <c r="J201" i="16"/>
  <c r="H201" i="16"/>
  <c r="L203" i="16"/>
  <c r="J203" i="16"/>
  <c r="H203" i="16"/>
  <c r="L205" i="16"/>
  <c r="J205" i="16"/>
  <c r="H205" i="16"/>
  <c r="L210" i="16"/>
  <c r="J210" i="16"/>
  <c r="H210" i="16"/>
  <c r="L218" i="16"/>
  <c r="J218" i="16"/>
  <c r="H218" i="16"/>
  <c r="L220" i="16"/>
  <c r="J220" i="16"/>
  <c r="H220" i="16"/>
  <c r="L223" i="16"/>
  <c r="J223" i="16"/>
  <c r="H223" i="16"/>
  <c r="L225" i="16"/>
  <c r="J225" i="16"/>
  <c r="H225" i="16"/>
  <c r="L227" i="16"/>
  <c r="J227" i="16"/>
  <c r="H227" i="16"/>
  <c r="L231" i="16"/>
  <c r="J231" i="16"/>
  <c r="H231" i="16"/>
  <c r="L235" i="16"/>
  <c r="J235" i="16"/>
  <c r="H235" i="16"/>
  <c r="L237" i="16"/>
  <c r="J237" i="16"/>
  <c r="H237" i="16"/>
  <c r="L240" i="16"/>
  <c r="J240" i="16"/>
  <c r="H240" i="16"/>
  <c r="L244" i="16"/>
  <c r="J244" i="16"/>
  <c r="H244" i="16"/>
  <c r="L246" i="16"/>
  <c r="J246" i="16"/>
  <c r="H246" i="16"/>
  <c r="L248" i="16"/>
  <c r="J248" i="16"/>
  <c r="H248" i="16"/>
  <c r="F214" i="16"/>
  <c r="L211" i="16"/>
  <c r="J211" i="16"/>
  <c r="H211" i="16"/>
  <c r="F259" i="16"/>
  <c r="F260" i="16" s="1"/>
  <c r="F212" i="16"/>
  <c r="F215" i="16"/>
  <c r="F213" i="16"/>
  <c r="F176" i="16"/>
  <c r="F175" i="16"/>
  <c r="F174" i="16"/>
  <c r="F173" i="16"/>
  <c r="E169" i="16"/>
  <c r="F169" i="16" s="1"/>
  <c r="E168" i="16"/>
  <c r="F168" i="16" s="1"/>
  <c r="E167" i="16"/>
  <c r="F167" i="16" s="1"/>
  <c r="E166" i="16"/>
  <c r="F166" i="16" s="1"/>
  <c r="E165" i="16"/>
  <c r="F165" i="16" s="1"/>
  <c r="E164" i="16"/>
  <c r="F164" i="16" s="1"/>
  <c r="F157" i="16"/>
  <c r="E156" i="16"/>
  <c r="F156" i="16" s="1"/>
  <c r="E155" i="16"/>
  <c r="F155" i="16" s="1"/>
  <c r="E154" i="16"/>
  <c r="F154" i="16" s="1"/>
  <c r="E153" i="16"/>
  <c r="F153" i="16" s="1"/>
  <c r="E152" i="16"/>
  <c r="F152" i="16" s="1"/>
  <c r="E151" i="16"/>
  <c r="F151" i="16" s="1"/>
  <c r="F149" i="16"/>
  <c r="F148" i="16"/>
  <c r="E147" i="16"/>
  <c r="F147" i="16" s="1"/>
  <c r="F146" i="16"/>
  <c r="F145" i="16"/>
  <c r="F142" i="16"/>
  <c r="F141" i="16"/>
  <c r="F139" i="16"/>
  <c r="F138" i="16"/>
  <c r="E137" i="16"/>
  <c r="F137" i="16" s="1"/>
  <c r="F136" i="16"/>
  <c r="F133" i="16"/>
  <c r="F132" i="16"/>
  <c r="F131" i="16"/>
  <c r="F128" i="16"/>
  <c r="F127" i="16"/>
  <c r="F126" i="16"/>
  <c r="F125" i="16"/>
  <c r="F124" i="16"/>
  <c r="F123" i="16"/>
  <c r="F121" i="16"/>
  <c r="F120" i="16"/>
  <c r="F119" i="16"/>
  <c r="F118" i="16"/>
  <c r="F112" i="16"/>
  <c r="F110" i="16"/>
  <c r="M246" i="16" l="1"/>
  <c r="M240" i="16"/>
  <c r="M235" i="16"/>
  <c r="M227" i="16"/>
  <c r="M223" i="16"/>
  <c r="M218" i="16"/>
  <c r="M205" i="16"/>
  <c r="M201" i="16"/>
  <c r="M196" i="16"/>
  <c r="M190" i="16"/>
  <c r="M184" i="16"/>
  <c r="M200" i="16"/>
  <c r="M191" i="16"/>
  <c r="M185" i="16"/>
  <c r="M209" i="16"/>
  <c r="M245" i="16"/>
  <c r="M238" i="16"/>
  <c r="M232" i="16"/>
  <c r="M226" i="16"/>
  <c r="M222" i="16"/>
  <c r="M217" i="16"/>
  <c r="M204" i="16"/>
  <c r="M202" i="16"/>
  <c r="M183" i="16"/>
  <c r="L260" i="16"/>
  <c r="J260" i="16"/>
  <c r="H260" i="16"/>
  <c r="F116" i="16"/>
  <c r="L112" i="16"/>
  <c r="J112" i="16"/>
  <c r="H112" i="16"/>
  <c r="L121" i="16"/>
  <c r="J121" i="16"/>
  <c r="H121" i="16"/>
  <c r="L126" i="16"/>
  <c r="J126" i="16"/>
  <c r="H126" i="16"/>
  <c r="L132" i="16"/>
  <c r="J132" i="16"/>
  <c r="H132" i="16"/>
  <c r="L136" i="16"/>
  <c r="J136" i="16"/>
  <c r="H136" i="16"/>
  <c r="L141" i="16"/>
  <c r="J141" i="16"/>
  <c r="H141" i="16"/>
  <c r="L145" i="16"/>
  <c r="J145" i="16"/>
  <c r="H145" i="16"/>
  <c r="L147" i="16"/>
  <c r="J147" i="16"/>
  <c r="H147" i="16"/>
  <c r="L149" i="16"/>
  <c r="J149" i="16"/>
  <c r="H149" i="16"/>
  <c r="L154" i="16"/>
  <c r="J154" i="16"/>
  <c r="H154" i="16"/>
  <c r="L156" i="16"/>
  <c r="J156" i="16"/>
  <c r="H156" i="16"/>
  <c r="L166" i="16"/>
  <c r="J166" i="16"/>
  <c r="H166" i="16"/>
  <c r="L110" i="16"/>
  <c r="J110" i="16"/>
  <c r="H110" i="16"/>
  <c r="L118" i="16"/>
  <c r="J118" i="16"/>
  <c r="H118" i="16"/>
  <c r="L120" i="16"/>
  <c r="J120" i="16"/>
  <c r="H120" i="16"/>
  <c r="L123" i="16"/>
  <c r="J123" i="16"/>
  <c r="H123" i="16"/>
  <c r="L125" i="16"/>
  <c r="J125" i="16"/>
  <c r="H125" i="16"/>
  <c r="L127" i="16"/>
  <c r="J127" i="16"/>
  <c r="H127" i="16"/>
  <c r="L131" i="16"/>
  <c r="J131" i="16"/>
  <c r="H131" i="16"/>
  <c r="L133" i="16"/>
  <c r="J133" i="16"/>
  <c r="H133" i="16"/>
  <c r="L137" i="16"/>
  <c r="J137" i="16"/>
  <c r="H137" i="16"/>
  <c r="L139" i="16"/>
  <c r="J139" i="16"/>
  <c r="H139" i="16"/>
  <c r="L142" i="16"/>
  <c r="J142" i="16"/>
  <c r="H142" i="16"/>
  <c r="L146" i="16"/>
  <c r="J146" i="16"/>
  <c r="H146" i="16"/>
  <c r="L148" i="16"/>
  <c r="J148" i="16"/>
  <c r="H148" i="16"/>
  <c r="L151" i="16"/>
  <c r="J151" i="16"/>
  <c r="H151" i="16"/>
  <c r="L153" i="16"/>
  <c r="J153" i="16"/>
  <c r="H153" i="16"/>
  <c r="L155" i="16"/>
  <c r="J155" i="16"/>
  <c r="H155" i="16"/>
  <c r="L157" i="16"/>
  <c r="J157" i="16"/>
  <c r="H157" i="16"/>
  <c r="L165" i="16"/>
  <c r="J165" i="16"/>
  <c r="H165" i="16"/>
  <c r="L167" i="16"/>
  <c r="J167" i="16"/>
  <c r="H167" i="16"/>
  <c r="L169" i="16"/>
  <c r="J169" i="16"/>
  <c r="H169" i="16"/>
  <c r="L174" i="16"/>
  <c r="J174" i="16"/>
  <c r="H174" i="16"/>
  <c r="L176" i="16"/>
  <c r="J176" i="16"/>
  <c r="H176" i="16"/>
  <c r="L215" i="16"/>
  <c r="J215" i="16"/>
  <c r="H215" i="16"/>
  <c r="M211" i="16"/>
  <c r="M248" i="16"/>
  <c r="M244" i="16"/>
  <c r="M237" i="16"/>
  <c r="M231" i="16"/>
  <c r="M225" i="16"/>
  <c r="M220" i="16"/>
  <c r="M210" i="16"/>
  <c r="M203" i="16"/>
  <c r="M198" i="16"/>
  <c r="M194" i="16"/>
  <c r="M186" i="16"/>
  <c r="M180" i="16"/>
  <c r="M197" i="16"/>
  <c r="M187" i="16"/>
  <c r="M179" i="16"/>
  <c r="M247" i="16"/>
  <c r="M241" i="16"/>
  <c r="M236" i="16"/>
  <c r="M230" i="16"/>
  <c r="M224" i="16"/>
  <c r="M219" i="16"/>
  <c r="M206" i="16"/>
  <c r="L119" i="16"/>
  <c r="J119" i="16"/>
  <c r="H119" i="16"/>
  <c r="L124" i="16"/>
  <c r="J124" i="16"/>
  <c r="H124" i="16"/>
  <c r="L128" i="16"/>
  <c r="J128" i="16"/>
  <c r="H128" i="16"/>
  <c r="L138" i="16"/>
  <c r="J138" i="16"/>
  <c r="H138" i="16"/>
  <c r="L152" i="16"/>
  <c r="J152" i="16"/>
  <c r="H152" i="16"/>
  <c r="L164" i="16"/>
  <c r="J164" i="16"/>
  <c r="H164" i="16"/>
  <c r="L168" i="16"/>
  <c r="J168" i="16"/>
  <c r="H168" i="16"/>
  <c r="L173" i="16"/>
  <c r="J173" i="16"/>
  <c r="H173" i="16"/>
  <c r="L175" i="16"/>
  <c r="J175" i="16"/>
  <c r="H175" i="16"/>
  <c r="L213" i="16"/>
  <c r="J213" i="16"/>
  <c r="H213" i="16"/>
  <c r="L212" i="16"/>
  <c r="J212" i="16"/>
  <c r="H212" i="16"/>
  <c r="L259" i="16"/>
  <c r="J259" i="16"/>
  <c r="H259" i="16"/>
  <c r="L214" i="16"/>
  <c r="J214" i="16"/>
  <c r="H214" i="16"/>
  <c r="M195" i="16"/>
  <c r="F261" i="16"/>
  <c r="F159" i="16"/>
  <c r="F113" i="16"/>
  <c r="F111" i="16"/>
  <c r="F114" i="16"/>
  <c r="F115" i="16"/>
  <c r="M259" i="16" l="1"/>
  <c r="M213" i="16"/>
  <c r="M173" i="16"/>
  <c r="M164" i="16"/>
  <c r="M138" i="16"/>
  <c r="M176" i="16"/>
  <c r="M169" i="16"/>
  <c r="M165" i="16"/>
  <c r="M155" i="16"/>
  <c r="M151" i="16"/>
  <c r="M146" i="16"/>
  <c r="M139" i="16"/>
  <c r="M166" i="16"/>
  <c r="M154" i="16"/>
  <c r="M147" i="16"/>
  <c r="M141" i="16"/>
  <c r="M124" i="16"/>
  <c r="M133" i="16"/>
  <c r="M127" i="16"/>
  <c r="M123" i="16"/>
  <c r="M118" i="16"/>
  <c r="M132" i="16"/>
  <c r="M121" i="16"/>
  <c r="L115" i="16"/>
  <c r="J115" i="16"/>
  <c r="H115" i="16"/>
  <c r="L111" i="16"/>
  <c r="J111" i="16"/>
  <c r="H111" i="16"/>
  <c r="L114" i="16"/>
  <c r="J114" i="16"/>
  <c r="H114" i="16"/>
  <c r="L113" i="16"/>
  <c r="J113" i="16"/>
  <c r="H113" i="16"/>
  <c r="L261" i="16"/>
  <c r="J261" i="16"/>
  <c r="H261" i="16"/>
  <c r="M214" i="16"/>
  <c r="M212" i="16"/>
  <c r="M175" i="16"/>
  <c r="M168" i="16"/>
  <c r="M152" i="16"/>
  <c r="M128" i="16"/>
  <c r="M119" i="16"/>
  <c r="M215" i="16"/>
  <c r="M174" i="16"/>
  <c r="M167" i="16"/>
  <c r="M157" i="16"/>
  <c r="M153" i="16"/>
  <c r="M148" i="16"/>
  <c r="M142" i="16"/>
  <c r="M137" i="16"/>
  <c r="M131" i="16"/>
  <c r="M125" i="16"/>
  <c r="M120" i="16"/>
  <c r="M110" i="16"/>
  <c r="M156" i="16"/>
  <c r="M149" i="16"/>
  <c r="M145" i="16"/>
  <c r="M136" i="16"/>
  <c r="M126" i="16"/>
  <c r="M112" i="16"/>
  <c r="M260" i="16"/>
  <c r="L159" i="16"/>
  <c r="J159" i="16"/>
  <c r="H159" i="16"/>
  <c r="L116" i="16"/>
  <c r="J116" i="16"/>
  <c r="H116" i="16"/>
  <c r="F161" i="16"/>
  <c r="F160" i="16"/>
  <c r="M159" i="16" l="1"/>
  <c r="M113" i="16"/>
  <c r="M114" i="16"/>
  <c r="M115" i="16"/>
  <c r="M111" i="16"/>
  <c r="L160" i="16"/>
  <c r="J160" i="16"/>
  <c r="H160" i="16"/>
  <c r="M116" i="16"/>
  <c r="M261" i="16"/>
  <c r="L161" i="16"/>
  <c r="J161" i="16"/>
  <c r="H161" i="16"/>
  <c r="M160" i="16" l="1"/>
  <c r="M161" i="16"/>
  <c r="F74" i="16" l="1"/>
  <c r="L79" i="16" l="1"/>
  <c r="F76" i="16"/>
  <c r="J79" i="16" l="1"/>
  <c r="M79" i="16" l="1"/>
  <c r="M80" i="16" l="1"/>
  <c r="M81" i="16" l="1"/>
  <c r="M82" i="16" l="1"/>
  <c r="M83" i="16" l="1"/>
  <c r="M84" i="16" l="1"/>
  <c r="M85" i="16" l="1"/>
  <c r="M86" i="16" l="1"/>
  <c r="M87" i="16" s="1"/>
  <c r="M88" i="16" s="1"/>
  <c r="M89" i="16" s="1"/>
</calcChain>
</file>

<file path=xl/sharedStrings.xml><?xml version="1.0" encoding="utf-8"?>
<sst xmlns="http://schemas.openxmlformats.org/spreadsheetml/2006/main" count="569" uniqueCount="162">
  <si>
    <t>##</t>
  </si>
  <si>
    <t>დასაბუთება</t>
  </si>
  <si>
    <t>სამუშაოს დასახელება</t>
  </si>
  <si>
    <t>განზ/ ერთეული</t>
  </si>
  <si>
    <t>მასალა</t>
  </si>
  <si>
    <t>ხელფასი</t>
  </si>
  <si>
    <t>სულ დანახარჯები</t>
  </si>
  <si>
    <t>ერთეულის</t>
  </si>
  <si>
    <t>სულ</t>
  </si>
  <si>
    <t>gauTvaliswinebeli xarjebi</t>
  </si>
  <si>
    <t>dRg</t>
  </si>
  <si>
    <t>c</t>
  </si>
  <si>
    <t>kbm</t>
  </si>
  <si>
    <t>kvm</t>
  </si>
  <si>
    <t>kg</t>
  </si>
  <si>
    <t>tn</t>
  </si>
  <si>
    <t>sul</t>
  </si>
  <si>
    <t>lari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</si>
  <si>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</si>
  <si>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</si>
  <si>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</si>
  <si>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</si>
  <si>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</si>
  <si>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</si>
  <si>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</si>
  <si>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sxva masalebi</t>
  </si>
  <si>
    <t>8-15-1</t>
  </si>
  <si>
    <t xml:space="preserve">Sromis danaxarjebi  </t>
  </si>
  <si>
    <t>snf 15,15</t>
  </si>
  <si>
    <t>5</t>
  </si>
  <si>
    <t>8</t>
  </si>
  <si>
    <t>gegmiuri dagroveba</t>
  </si>
  <si>
    <t>jami</t>
  </si>
  <si>
    <t>zednadebi xarjebi</t>
  </si>
  <si>
    <t>9</t>
  </si>
  <si>
    <t>Sromis danaxarji</t>
  </si>
  <si>
    <t>eleqtrodi</t>
  </si>
  <si>
    <t>3</t>
  </si>
  <si>
    <t>cali</t>
  </si>
  <si>
    <t>betoni b.25</t>
  </si>
  <si>
    <t>cementis xsnari m-100</t>
  </si>
  <si>
    <t>r21-87</t>
  </si>
  <si>
    <t>samSeneblo nagvis datvirTva xeliT avtoTviTmclelze</t>
  </si>
  <si>
    <t>k/sT</t>
  </si>
  <si>
    <t>kg.</t>
  </si>
  <si>
    <t>SromiTi resursebi</t>
  </si>
  <si>
    <t>normatiuli resursi</t>
  </si>
  <si>
    <t>erTeulze</t>
  </si>
  <si>
    <t>1-79-3
კ=0.8</t>
  </si>
  <si>
    <t>tn.</t>
  </si>
  <si>
    <t>8-3-2</t>
  </si>
  <si>
    <t>RorRi</t>
  </si>
  <si>
    <t>6-1-5</t>
  </si>
  <si>
    <t>yalibis fari</t>
  </si>
  <si>
    <t>xe masala</t>
  </si>
  <si>
    <t>8-4-7</t>
  </si>
  <si>
    <t>6-16-1</t>
  </si>
  <si>
    <t>6-16-5
gamoy.</t>
  </si>
  <si>
    <t>tona</t>
  </si>
  <si>
    <t>xis masala</t>
  </si>
  <si>
    <t>betoni b.7,5</t>
  </si>
  <si>
    <t>6-15-2</t>
  </si>
  <si>
    <t>12,4</t>
  </si>
  <si>
    <t>1-80-7</t>
  </si>
  <si>
    <t>8%</t>
  </si>
  <si>
    <t>15-164-8</t>
  </si>
  <si>
    <t>antikoroziuli saRebavi</t>
  </si>
  <si>
    <t>0,25</t>
  </si>
  <si>
    <t>6-1-1</t>
  </si>
  <si>
    <t>1,02</t>
  </si>
  <si>
    <t>6</t>
  </si>
  <si>
    <t>10</t>
  </si>
  <si>
    <t>1</t>
  </si>
  <si>
    <t>2</t>
  </si>
  <si>
    <t>4</t>
  </si>
  <si>
    <t>7</t>
  </si>
  <si>
    <t>6-12-1</t>
  </si>
  <si>
    <t>2,8</t>
  </si>
  <si>
    <t>1-81-3</t>
  </si>
  <si>
    <t>wertilovani saZirkvlis qvabulis mowyoba xeliT (Senobis SigniT - foieSi)</t>
  </si>
  <si>
    <t>RorRis fenilis mowyoba wertilovani saZirkvlis qveS</t>
  </si>
  <si>
    <t>betonis mosamzadebeli fenilis mowyoba wertilovani saZirkvlis qveS</t>
  </si>
  <si>
    <t>sayalibe fari 25mm sisqis</t>
  </si>
  <si>
    <t>sayalibe xe masala</t>
  </si>
  <si>
    <t>armatura a-III</t>
  </si>
  <si>
    <t>monoliTuri rk.betonis svetis mowyoba s-1</t>
  </si>
  <si>
    <t>monoliTuri rk.betonis rigelis mowyoba r-1</t>
  </si>
  <si>
    <t>monoliTuri rk.betonis rigelis mowyoba r-2</t>
  </si>
  <si>
    <t>monoliTuri rk.betonis gadaxurvis fila f-2 mowyoba</t>
  </si>
  <si>
    <t>monolituri gadaxurvis rk.betonis filis damuSaveba kalmatroniT (hidroizolacia)</t>
  </si>
  <si>
    <t>kalmatron E-10</t>
  </si>
  <si>
    <t>Ria verandis qveS,           ,,1-1" da ,,e-e" RerZebis
mimdebared, Riobis Tavze
zRudaris (r-4) mowyoba.</t>
  </si>
  <si>
    <t>monoliTuri rkinabetonis
rigelis mowyoba ,,r-3"</t>
  </si>
  <si>
    <t>monoliTuri rk.betonis gadaxurvis fila f-4 mowyoba</t>
  </si>
  <si>
    <t>monoliTuri rk.betonis rigelis mowyoba r-4</t>
  </si>
  <si>
    <t>monoliTuri rk.betonis gadaxurvis fila f-3 mowyoba</t>
  </si>
  <si>
    <t>gare saevakuacio kibis mowyoba</t>
  </si>
  <si>
    <t xml:space="preserve">wertilovani saZirkvlis qvabulis mowyoba xeliT </t>
  </si>
  <si>
    <t>monoliTuri rk.betonis wertilovani saZirkvlis mowyoba w-2</t>
  </si>
  <si>
    <t>monoliTuri rkinabetonis kibis    (k-1) mowyoba</t>
  </si>
  <si>
    <t>sadrenaJe arxis gadaxurvis anakrebi filebis mowyoba (darbazSi)  37c</t>
  </si>
  <si>
    <t>monoliTuri rk.betonis svetis mowyoba s-2</t>
  </si>
  <si>
    <t>Ria verandis filis
(f-3) SekeTeba.</t>
  </si>
  <si>
    <t>gruntis ukuCayra qvabulSi</t>
  </si>
  <si>
    <t>monoliTuri rk.betonis wertilovani saZirkvlis mowyoba   w-1</t>
  </si>
  <si>
    <t>11-1-3</t>
  </si>
  <si>
    <t>yalibis fari 25mm</t>
  </si>
  <si>
    <t>14</t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</si>
  <si>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</si>
  <si>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</si>
  <si>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</si>
  <si>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b/>
        <vertAlign val="superscript"/>
        <sz val="10"/>
        <rFont val="AcadNusx"/>
      </rPr>
      <t>2</t>
    </r>
  </si>
  <si>
    <t>sul pirdapiri danaxarjebi</t>
  </si>
  <si>
    <t>samSeneblo samuSaoebis damTavrebis Semdeg teritoriis saboloo dasufTaveba, samSeneblo narCenebis Segroveba, gamotana, avtoTviTmclelze dasatvirTavad</t>
  </si>
  <si>
    <t>masalis transportirebis xarjebi</t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</si>
  <si>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A-III 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</si>
  <si>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 </t>
    </r>
  </si>
  <si>
    <r>
      <t xml:space="preserve">betoni </t>
    </r>
    <r>
      <rPr>
        <sz val="11"/>
        <rFont val="Arial"/>
        <family val="2"/>
        <charset val="204"/>
      </rPr>
      <t>B25</t>
    </r>
  </si>
  <si>
    <r>
      <t xml:space="preserve">armatura </t>
    </r>
    <r>
      <rPr>
        <sz val="11"/>
        <color rgb="FFFF0000"/>
        <rFont val="Arial"/>
        <family val="2"/>
        <charset val="204"/>
      </rPr>
      <t>A-III</t>
    </r>
  </si>
  <si>
    <r>
      <t xml:space="preserve">armatura </t>
    </r>
    <r>
      <rPr>
        <sz val="11"/>
        <color rgb="FFFF0000"/>
        <rFont val="Arial"/>
        <family val="2"/>
        <charset val="204"/>
      </rPr>
      <t>A-I</t>
    </r>
  </si>
  <si>
    <r>
      <t xml:space="preserve"> betoni </t>
    </r>
    <r>
      <rPr>
        <sz val="11"/>
        <rFont val="Arial"/>
        <family val="2"/>
        <charset val="204"/>
      </rPr>
      <t>B25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</si>
  <si>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>A-III   Ф 8</t>
    </r>
  </si>
  <si>
    <r>
      <t>armatura</t>
    </r>
    <r>
      <rPr>
        <sz val="11"/>
        <color rgb="FFFF0000"/>
        <rFont val="Times New Roman"/>
        <family val="1"/>
        <charset val="204"/>
      </rPr>
      <t xml:space="preserve"> A-I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</si>
  <si>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>A-III d-8</t>
    </r>
  </si>
  <si>
    <r>
      <t xml:space="preserve">sarTulSua gadaxurvis filis
(f-4) mowyoba                       II sarTulze                  </t>
    </r>
    <r>
      <rPr>
        <sz val="11"/>
        <rFont val="AcadNusx"/>
      </rPr>
      <t>(yofili kibis ujredi)</t>
    </r>
  </si>
  <si>
    <t>sabaz-ro</t>
  </si>
  <si>
    <t>sruli saxarjTaRricxvo Rirebuleba</t>
  </si>
  <si>
    <t xml:space="preserve">samSeneblo nagvis gatana 10 km-ze </t>
  </si>
  <si>
    <t>xarjTaRricxva</t>
  </si>
  <si>
    <t>(fasebi mocemulia erovnul valutaSi,  larebSi)</t>
  </si>
  <si>
    <t>qviSa-RorRi</t>
  </si>
  <si>
    <r>
      <t xml:space="preserve">armatura Ф8 </t>
    </r>
    <r>
      <rPr>
        <sz val="11"/>
        <rFont val="Times New Roman"/>
        <family val="1"/>
        <charset val="204"/>
      </rPr>
      <t xml:space="preserve">A-III </t>
    </r>
  </si>
  <si>
    <t>TviTCamxraxni Surufi.</t>
  </si>
  <si>
    <t xml:space="preserve">borjomis municipalitetis sofel yvibisSi mdebare (sakadastro kodi 64.22.04.029) #38 WaburRilis sanitaruli zonis SemoRobvis samuSaoebis </t>
  </si>
  <si>
    <t>grZ.m.</t>
  </si>
  <si>
    <t>Txrilis damuSaveba cokolis mosawyobad xeliT</t>
  </si>
  <si>
    <t xml:space="preserve">cokolis qveS Semasworebeli fenis mowyoba, qviSa-RorRis feniliT, datkepvniT </t>
  </si>
  <si>
    <t xml:space="preserve"> monoliTuri rkinabetonis cokolis mowyoba</t>
  </si>
  <si>
    <t>kedlis wyoba fasadis blokiT</t>
  </si>
  <si>
    <t>wvrili samSeneblo bloki (fasadis) 39X19X19</t>
  </si>
  <si>
    <t xml:space="preserve"> monoliTuri rkinabetonis sartyelis mowyoba</t>
  </si>
  <si>
    <t>kexis mowyoba moTuTiebuli Tunuqis furclebiT.</t>
  </si>
  <si>
    <t>liTonis marTkuTxa mili kveTiT 40*20*2 mm.</t>
  </si>
  <si>
    <t>moTuTiebuli Tunuqis furclebi sisqiT 0.7 mm.</t>
  </si>
  <si>
    <t>liTonis ankeri, diametriT 8 mm, sigrZiT 100 mm.</t>
  </si>
  <si>
    <t>moajirisa da WiSkris mowyoba</t>
  </si>
  <si>
    <t>liTonis kvadratuli mili kveTiT 60*3.5 mm.</t>
  </si>
  <si>
    <t>liTonis kvadratuli mili kveTiT 40*2 mm.</t>
  </si>
  <si>
    <t>WiSkris aqsesuarebi</t>
  </si>
  <si>
    <t>komp.</t>
  </si>
  <si>
    <t>Txrilis damuSaveba Ria saniaRvre arxis mosawyobad xeliT.</t>
  </si>
  <si>
    <t>Txrilis damuSaveba cokolis mosawyobad eqskavatoriT.</t>
  </si>
  <si>
    <t xml:space="preserve">Ria saniaRvre arxis qveS Semasworebeli fenis mowyoba, qviSa-RorRis feniliT, datkepvniT </t>
  </si>
  <si>
    <t xml:space="preserve"> monoliTuri rkinabetonis Ria saniaRvre arxis mowyoba</t>
  </si>
  <si>
    <t xml:space="preserve"> liTonis konstruqciebis SeRebva antikoroziuli saRebaviT</t>
  </si>
  <si>
    <t>Seasrula:</t>
  </si>
  <si>
    <t>individualuri mewarme ,,goCa lomiZe"</t>
  </si>
  <si>
    <t>saidentifikacio kodi 01019021970.</t>
  </si>
  <si>
    <t>11</t>
  </si>
  <si>
    <t>12</t>
  </si>
  <si>
    <t>13</t>
  </si>
  <si>
    <t>Txrilis damuSaveba Ria saniaRvre arxis mosawyobad eqskavatoriT.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</si>
</sst>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\ _₾_-;\-* #,##0.00\ _₾_-;_-* &quot;-&quot;??\ _₾_-;_-@_-"/>
    <numFmt numFmtId="167" formatCode="0.0"/>
    <numFmt numFmtId="168" formatCode="0.000"/>
    <numFmt numFmtId="169" formatCode="_-* #,##0.00_р_._-;\-* #,##0.00_р_._-;_-* &quot;-&quot;??_р_._-;_-@_-"/>
    <numFmt numFmtId="170" formatCode="_-* #,##0.000_-;\-* #,##0.000_-;_-* &quot;-&quot;??_-;_-@_-"/>
    <numFmt numFmtId="171" formatCode="_-* #,##0.0000_-;\-* #,##0.0000_-;_-* &quot;-&quot;??_-;_-@_-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vertAlign val="superscript"/>
      <sz val="10"/>
      <name val="AcadNusx"/>
    </font>
    <font>
      <sz val="10"/>
      <color rgb="FFFF0000"/>
      <name val="AcadNusx"/>
    </font>
    <font>
      <sz val="10"/>
      <name val="Calibri"/>
      <family val="2"/>
      <charset val="204"/>
      <scheme val="minor"/>
    </font>
    <font>
      <sz val="11"/>
      <color rgb="FFFF0000"/>
      <name val="AcadNusx"/>
    </font>
    <font>
      <sz val="10"/>
      <name val="Calibri"/>
      <family val="2"/>
      <scheme val="minor"/>
    </font>
    <font>
      <b/>
      <vertAlign val="superscript"/>
      <sz val="10"/>
      <name val="AcadNusx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AcadNusx"/>
    </font>
    <font>
      <b/>
      <sz val="14"/>
      <name val="AcadNusx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3">
    <xf numFmtId="0" fontId="0" fillId="0" borderId="0"/>
    <xf numFmtId="166" fontId="5" fillId="0" borderId="0" applyFont="0" applyFill="0" applyBorder="0" applyAlignment="0" applyProtection="0"/>
    <xf numFmtId="0" fontId="6" fillId="0" borderId="0"/>
    <xf numFmtId="0" fontId="12" fillId="0" borderId="0"/>
    <xf numFmtId="0" fontId="14" fillId="0" borderId="0"/>
    <xf numFmtId="0" fontId="17" fillId="0" borderId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9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0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22" fillId="24" borderId="9" applyNumberFormat="0" applyAlignment="0" applyProtection="0"/>
    <xf numFmtId="0" fontId="41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43" fontId="17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54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55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5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45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29" fillId="11" borderId="9" applyNumberFormat="0" applyAlignment="0" applyProtection="0"/>
    <xf numFmtId="0" fontId="48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49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32" fillId="0" borderId="0"/>
    <xf numFmtId="0" fontId="17" fillId="0" borderId="0"/>
    <xf numFmtId="0" fontId="5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57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12" fillId="27" borderId="15" applyNumberFormat="0" applyFont="0" applyAlignment="0" applyProtection="0"/>
    <xf numFmtId="0" fontId="50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0" fontId="33" fillId="24" borderId="16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6" fillId="0" borderId="0"/>
    <xf numFmtId="0" fontId="17" fillId="0" borderId="0"/>
    <xf numFmtId="0" fontId="12" fillId="0" borderId="0"/>
    <xf numFmtId="0" fontId="12" fillId="0" borderId="0"/>
    <xf numFmtId="0" fontId="55" fillId="0" borderId="0"/>
    <xf numFmtId="0" fontId="2" fillId="0" borderId="0"/>
    <xf numFmtId="0" fontId="2" fillId="0" borderId="0"/>
    <xf numFmtId="0" fontId="12" fillId="0" borderId="0"/>
    <xf numFmtId="0" fontId="59" fillId="5" borderId="0" applyNumberFormat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55" fillId="0" borderId="0"/>
  </cellStyleXfs>
  <cellXfs count="167">
    <xf numFmtId="0" fontId="0" fillId="0" borderId="0" xfId="0"/>
    <xf numFmtId="0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0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49" fontId="60" fillId="3" borderId="1" xfId="0" applyNumberFormat="1" applyFont="1" applyFill="1" applyBorder="1" applyAlignment="1">
      <alignment horizontal="center" vertical="center" wrapText="1"/>
    </xf>
    <xf numFmtId="0" fontId="60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9" fontId="16" fillId="0" borderId="6" xfId="0" applyNumberFormat="1" applyFont="1" applyFill="1" applyBorder="1" applyAlignment="1">
      <alignment horizontal="center" vertical="center" wrapText="1"/>
    </xf>
    <xf numFmtId="49" fontId="60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4" fillId="29" borderId="6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wrapText="1"/>
    </xf>
    <xf numFmtId="49" fontId="60" fillId="0" borderId="8" xfId="0" applyNumberFormat="1" applyFont="1" applyFill="1" applyBorder="1" applyAlignment="1">
      <alignment horizontal="center" vertical="center" wrapText="1"/>
    </xf>
    <xf numFmtId="49" fontId="4" fillId="29" borderId="7" xfId="0" applyNumberFormat="1" applyFont="1" applyFill="1" applyBorder="1" applyAlignment="1">
      <alignment horizontal="center" vertical="center" wrapText="1"/>
    </xf>
    <xf numFmtId="49" fontId="4" fillId="4" borderId="1" xfId="795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49" fontId="60" fillId="0" borderId="1" xfId="2" quotePrefix="1" applyNumberFormat="1" applyFont="1" applyFill="1" applyBorder="1" applyAlignment="1" applyProtection="1">
      <alignment horizontal="center" vertical="center" wrapText="1"/>
    </xf>
    <xf numFmtId="49" fontId="60" fillId="4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683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>
      <alignment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49" fontId="7" fillId="29" borderId="1" xfId="0" applyNumberFormat="1" applyFont="1" applyFill="1" applyBorder="1" applyAlignment="1">
      <alignment vertical="center" wrapText="1"/>
    </xf>
    <xf numFmtId="49" fontId="64" fillId="0" borderId="1" xfId="3" applyNumberFormat="1" applyFont="1" applyFill="1" applyBorder="1" applyAlignment="1">
      <alignment vertical="center" wrapText="1"/>
    </xf>
    <xf numFmtId="0" fontId="64" fillId="0" borderId="1" xfId="3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7" fillId="0" borderId="1" xfId="683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49" fontId="60" fillId="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49" fontId="16" fillId="0" borderId="1" xfId="2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4" borderId="3" xfId="0" applyNumberFormat="1" applyFont="1" applyFill="1" applyBorder="1" applyAlignment="1">
      <alignment vertical="center" wrapText="1"/>
    </xf>
    <xf numFmtId="49" fontId="64" fillId="4" borderId="3" xfId="0" applyNumberFormat="1" applyFont="1" applyFill="1" applyBorder="1" applyAlignment="1">
      <alignment vertical="center" wrapText="1"/>
    </xf>
    <xf numFmtId="49" fontId="64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wrapText="1"/>
    </xf>
    <xf numFmtId="49" fontId="10" fillId="0" borderId="1" xfId="0" applyNumberFormat="1" applyFont="1" applyFill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2" fontId="64" fillId="0" borderId="1" xfId="3" applyNumberFormat="1" applyFont="1" applyFill="1" applyBorder="1" applyAlignment="1">
      <alignment horizontal="center" vertical="center" wrapText="1"/>
    </xf>
    <xf numFmtId="2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2" fontId="7" fillId="28" borderId="1" xfId="0" applyNumberFormat="1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0" fontId="64" fillId="4" borderId="3" xfId="0" applyNumberFormat="1" applyFont="1" applyFill="1" applyBorder="1" applyAlignment="1">
      <alignment horizontal="center" vertical="center" wrapText="1"/>
    </xf>
    <xf numFmtId="2" fontId="7" fillId="28" borderId="1" xfId="3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/>
    </xf>
    <xf numFmtId="2" fontId="7" fillId="28" borderId="2" xfId="3" applyNumberFormat="1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0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righ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60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9" fontId="16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72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center" wrapText="1"/>
    </xf>
    <xf numFmtId="49" fontId="71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</cellXfs>
  <cellStyles count="903">
    <cellStyle name="20% - Accent1" xfId="6" xr:uid="{00000000-0005-0000-0000-000000000000}"/>
    <cellStyle name="20% - Accent1 2" xfId="7" xr:uid="{00000000-0005-0000-0000-000001000000}"/>
    <cellStyle name="20% - Accent1 2 2" xfId="8" xr:uid="{00000000-0005-0000-0000-000002000000}"/>
    <cellStyle name="20% - Accent1 2 2 2" xfId="9" xr:uid="{00000000-0005-0000-0000-000003000000}"/>
    <cellStyle name="20% - Accent1 2 3" xfId="10" xr:uid="{00000000-0005-0000-0000-000004000000}"/>
    <cellStyle name="20% - Accent1 2 3 2" xfId="11" xr:uid="{00000000-0005-0000-0000-000005000000}"/>
    <cellStyle name="20% - Accent1 2 4" xfId="12" xr:uid="{00000000-0005-0000-0000-000006000000}"/>
    <cellStyle name="20% - Accent1 2 4 2" xfId="13" xr:uid="{00000000-0005-0000-0000-000007000000}"/>
    <cellStyle name="20% - Accent1 2 5" xfId="14" xr:uid="{00000000-0005-0000-0000-000008000000}"/>
    <cellStyle name="20% - Accent1 2 5 2" xfId="15" xr:uid="{00000000-0005-0000-0000-000009000000}"/>
    <cellStyle name="20% - Accent1 2 6" xfId="16" xr:uid="{00000000-0005-0000-0000-00000A000000}"/>
    <cellStyle name="20% - Accent1 3" xfId="17" xr:uid="{00000000-0005-0000-0000-00000B000000}"/>
    <cellStyle name="20% - Accent1 3 2" xfId="18" xr:uid="{00000000-0005-0000-0000-00000C000000}"/>
    <cellStyle name="20% - Accent1 4" xfId="19" xr:uid="{00000000-0005-0000-0000-00000D000000}"/>
    <cellStyle name="20% - Accent1 4 2" xfId="20" xr:uid="{00000000-0005-0000-0000-00000E000000}"/>
    <cellStyle name="20% - Accent1 4 2 2" xfId="21" xr:uid="{00000000-0005-0000-0000-00000F000000}"/>
    <cellStyle name="20% - Accent1 4 3" xfId="22" xr:uid="{00000000-0005-0000-0000-000010000000}"/>
    <cellStyle name="20% - Accent1 5" xfId="23" xr:uid="{00000000-0005-0000-0000-000011000000}"/>
    <cellStyle name="20% - Accent1 5 2" xfId="24" xr:uid="{00000000-0005-0000-0000-000012000000}"/>
    <cellStyle name="20% - Accent1 6" xfId="25" xr:uid="{00000000-0005-0000-0000-000013000000}"/>
    <cellStyle name="20% - Accent1 6 2" xfId="26" xr:uid="{00000000-0005-0000-0000-000014000000}"/>
    <cellStyle name="20% - Accent1 7" xfId="27" xr:uid="{00000000-0005-0000-0000-000015000000}"/>
    <cellStyle name="20% - Accent1 7 2" xfId="28" xr:uid="{00000000-0005-0000-0000-000016000000}"/>
    <cellStyle name="20% - Accent1_Q.W. ADMINISTRACIULI SENOBA" xfId="29" xr:uid="{00000000-0005-0000-0000-000017000000}"/>
    <cellStyle name="20% - Accent2" xfId="30" xr:uid="{00000000-0005-0000-0000-000018000000}"/>
    <cellStyle name="20% - Accent2 2" xfId="31" xr:uid="{00000000-0005-0000-0000-000019000000}"/>
    <cellStyle name="20% - Accent2 2 2" xfId="32" xr:uid="{00000000-0005-0000-0000-00001A000000}"/>
    <cellStyle name="20% - Accent2 2 2 2" xfId="33" xr:uid="{00000000-0005-0000-0000-00001B000000}"/>
    <cellStyle name="20% - Accent2 2 3" xfId="34" xr:uid="{00000000-0005-0000-0000-00001C000000}"/>
    <cellStyle name="20% - Accent2 2 3 2" xfId="35" xr:uid="{00000000-0005-0000-0000-00001D000000}"/>
    <cellStyle name="20% - Accent2 2 4" xfId="36" xr:uid="{00000000-0005-0000-0000-00001E000000}"/>
    <cellStyle name="20% - Accent2 2 4 2" xfId="37" xr:uid="{00000000-0005-0000-0000-00001F000000}"/>
    <cellStyle name="20% - Accent2 2 5" xfId="38" xr:uid="{00000000-0005-0000-0000-000020000000}"/>
    <cellStyle name="20% - Accent2 2 5 2" xfId="39" xr:uid="{00000000-0005-0000-0000-000021000000}"/>
    <cellStyle name="20% - Accent2 2 6" xfId="40" xr:uid="{00000000-0005-0000-0000-000022000000}"/>
    <cellStyle name="20% - Accent2 3" xfId="41" xr:uid="{00000000-0005-0000-0000-000023000000}"/>
    <cellStyle name="20% - Accent2 3 2" xfId="42" xr:uid="{00000000-0005-0000-0000-000024000000}"/>
    <cellStyle name="20% - Accent2 4" xfId="43" xr:uid="{00000000-0005-0000-0000-000025000000}"/>
    <cellStyle name="20% - Accent2 4 2" xfId="44" xr:uid="{00000000-0005-0000-0000-000026000000}"/>
    <cellStyle name="20% - Accent2 4 2 2" xfId="45" xr:uid="{00000000-0005-0000-0000-000027000000}"/>
    <cellStyle name="20% - Accent2 4 3" xfId="46" xr:uid="{00000000-0005-0000-0000-000028000000}"/>
    <cellStyle name="20% - Accent2 5" xfId="47" xr:uid="{00000000-0005-0000-0000-000029000000}"/>
    <cellStyle name="20% - Accent2 5 2" xfId="48" xr:uid="{00000000-0005-0000-0000-00002A000000}"/>
    <cellStyle name="20% - Accent2 6" xfId="49" xr:uid="{00000000-0005-0000-0000-00002B000000}"/>
    <cellStyle name="20% - Accent2 6 2" xfId="50" xr:uid="{00000000-0005-0000-0000-00002C000000}"/>
    <cellStyle name="20% - Accent2 7" xfId="51" xr:uid="{00000000-0005-0000-0000-00002D000000}"/>
    <cellStyle name="20% - Accent2 7 2" xfId="52" xr:uid="{00000000-0005-0000-0000-00002E000000}"/>
    <cellStyle name="20% - Accent2_Q.W. ADMINISTRACIULI SENOBA" xfId="53" xr:uid="{00000000-0005-0000-0000-00002F000000}"/>
    <cellStyle name="20% - Accent3" xfId="54" xr:uid="{00000000-0005-0000-0000-000030000000}"/>
    <cellStyle name="20% - Accent3 2" xfId="55" xr:uid="{00000000-0005-0000-0000-000031000000}"/>
    <cellStyle name="20% - Accent3 2 2" xfId="56" xr:uid="{00000000-0005-0000-0000-000032000000}"/>
    <cellStyle name="20% - Accent3 2 2 2" xfId="57" xr:uid="{00000000-0005-0000-0000-000033000000}"/>
    <cellStyle name="20% - Accent3 2 3" xfId="58" xr:uid="{00000000-0005-0000-0000-000034000000}"/>
    <cellStyle name="20% - Accent3 2 3 2" xfId="59" xr:uid="{00000000-0005-0000-0000-000035000000}"/>
    <cellStyle name="20% - Accent3 2 4" xfId="60" xr:uid="{00000000-0005-0000-0000-000036000000}"/>
    <cellStyle name="20% - Accent3 2 4 2" xfId="61" xr:uid="{00000000-0005-0000-0000-000037000000}"/>
    <cellStyle name="20% - Accent3 2 5" xfId="62" xr:uid="{00000000-0005-0000-0000-000038000000}"/>
    <cellStyle name="20% - Accent3 2 5 2" xfId="63" xr:uid="{00000000-0005-0000-0000-000039000000}"/>
    <cellStyle name="20% - Accent3 2 6" xfId="64" xr:uid="{00000000-0005-0000-0000-00003A000000}"/>
    <cellStyle name="20% - Accent3 3" xfId="65" xr:uid="{00000000-0005-0000-0000-00003B000000}"/>
    <cellStyle name="20% - Accent3 3 2" xfId="66" xr:uid="{00000000-0005-0000-0000-00003C000000}"/>
    <cellStyle name="20% - Accent3 4" xfId="67" xr:uid="{00000000-0005-0000-0000-00003D000000}"/>
    <cellStyle name="20% - Accent3 4 2" xfId="68" xr:uid="{00000000-0005-0000-0000-00003E000000}"/>
    <cellStyle name="20% - Accent3 4 2 2" xfId="69" xr:uid="{00000000-0005-0000-0000-00003F000000}"/>
    <cellStyle name="20% - Accent3 4 3" xfId="70" xr:uid="{00000000-0005-0000-0000-000040000000}"/>
    <cellStyle name="20% - Accent3 5" xfId="71" xr:uid="{00000000-0005-0000-0000-000041000000}"/>
    <cellStyle name="20% - Accent3 5 2" xfId="72" xr:uid="{00000000-0005-0000-0000-000042000000}"/>
    <cellStyle name="20% - Accent3 6" xfId="73" xr:uid="{00000000-0005-0000-0000-000043000000}"/>
    <cellStyle name="20% - Accent3 6 2" xfId="74" xr:uid="{00000000-0005-0000-0000-000044000000}"/>
    <cellStyle name="20% - Accent3 7" xfId="75" xr:uid="{00000000-0005-0000-0000-000045000000}"/>
    <cellStyle name="20% - Accent3 7 2" xfId="76" xr:uid="{00000000-0005-0000-0000-000046000000}"/>
    <cellStyle name="20% - Accent3_Q.W. ADMINISTRACIULI SENOBA" xfId="77" xr:uid="{00000000-0005-0000-0000-000047000000}"/>
    <cellStyle name="20% - Accent4" xfId="78" xr:uid="{00000000-0005-0000-0000-000048000000}"/>
    <cellStyle name="20% - Accent4 2" xfId="79" xr:uid="{00000000-0005-0000-0000-000049000000}"/>
    <cellStyle name="20% - Accent4 2 2" xfId="80" xr:uid="{00000000-0005-0000-0000-00004A000000}"/>
    <cellStyle name="20% - Accent4 2 2 2" xfId="81" xr:uid="{00000000-0005-0000-0000-00004B000000}"/>
    <cellStyle name="20% - Accent4 2 3" xfId="82" xr:uid="{00000000-0005-0000-0000-00004C000000}"/>
    <cellStyle name="20% - Accent4 2 3 2" xfId="83" xr:uid="{00000000-0005-0000-0000-00004D000000}"/>
    <cellStyle name="20% - Accent4 2 4" xfId="84" xr:uid="{00000000-0005-0000-0000-00004E000000}"/>
    <cellStyle name="20% - Accent4 2 4 2" xfId="85" xr:uid="{00000000-0005-0000-0000-00004F000000}"/>
    <cellStyle name="20% - Accent4 2 5" xfId="86" xr:uid="{00000000-0005-0000-0000-000050000000}"/>
    <cellStyle name="20% - Accent4 2 5 2" xfId="87" xr:uid="{00000000-0005-0000-0000-000051000000}"/>
    <cellStyle name="20% - Accent4 2 6" xfId="88" xr:uid="{00000000-0005-0000-0000-000052000000}"/>
    <cellStyle name="20% - Accent4 3" xfId="89" xr:uid="{00000000-0005-0000-0000-000053000000}"/>
    <cellStyle name="20% - Accent4 3 2" xfId="90" xr:uid="{00000000-0005-0000-0000-000054000000}"/>
    <cellStyle name="20% - Accent4 4" xfId="91" xr:uid="{00000000-0005-0000-0000-000055000000}"/>
    <cellStyle name="20% - Accent4 4 2" xfId="92" xr:uid="{00000000-0005-0000-0000-000056000000}"/>
    <cellStyle name="20% - Accent4 4 2 2" xfId="93" xr:uid="{00000000-0005-0000-0000-000057000000}"/>
    <cellStyle name="20% - Accent4 4 3" xfId="94" xr:uid="{00000000-0005-0000-0000-000058000000}"/>
    <cellStyle name="20% - Accent4 5" xfId="95" xr:uid="{00000000-0005-0000-0000-000059000000}"/>
    <cellStyle name="20% - Accent4 5 2" xfId="96" xr:uid="{00000000-0005-0000-0000-00005A000000}"/>
    <cellStyle name="20% - Accent4 6" xfId="97" xr:uid="{00000000-0005-0000-0000-00005B000000}"/>
    <cellStyle name="20% - Accent4 6 2" xfId="98" xr:uid="{00000000-0005-0000-0000-00005C000000}"/>
    <cellStyle name="20% - Accent4 7" xfId="99" xr:uid="{00000000-0005-0000-0000-00005D000000}"/>
    <cellStyle name="20% - Accent4 7 2" xfId="100" xr:uid="{00000000-0005-0000-0000-00005E000000}"/>
    <cellStyle name="20% - Accent4_Q.W. ADMINISTRACIULI SENOBA" xfId="101" xr:uid="{00000000-0005-0000-0000-00005F000000}"/>
    <cellStyle name="20% - Accent5" xfId="102" xr:uid="{00000000-0005-0000-0000-000060000000}"/>
    <cellStyle name="20% - Accent5 2" xfId="103" xr:uid="{00000000-0005-0000-0000-000061000000}"/>
    <cellStyle name="20% - Accent5 2 2" xfId="104" xr:uid="{00000000-0005-0000-0000-000062000000}"/>
    <cellStyle name="20% - Accent5 2 2 2" xfId="105" xr:uid="{00000000-0005-0000-0000-000063000000}"/>
    <cellStyle name="20% - Accent5 2 3" xfId="106" xr:uid="{00000000-0005-0000-0000-000064000000}"/>
    <cellStyle name="20% - Accent5 2 3 2" xfId="107" xr:uid="{00000000-0005-0000-0000-000065000000}"/>
    <cellStyle name="20% - Accent5 2 4" xfId="108" xr:uid="{00000000-0005-0000-0000-000066000000}"/>
    <cellStyle name="20% - Accent5 2 4 2" xfId="109" xr:uid="{00000000-0005-0000-0000-000067000000}"/>
    <cellStyle name="20% - Accent5 2 5" xfId="110" xr:uid="{00000000-0005-0000-0000-000068000000}"/>
    <cellStyle name="20% - Accent5 2 5 2" xfId="111" xr:uid="{00000000-0005-0000-0000-000069000000}"/>
    <cellStyle name="20% - Accent5 2 6" xfId="112" xr:uid="{00000000-0005-0000-0000-00006A000000}"/>
    <cellStyle name="20% - Accent5 3" xfId="113" xr:uid="{00000000-0005-0000-0000-00006B000000}"/>
    <cellStyle name="20% - Accent5 3 2" xfId="114" xr:uid="{00000000-0005-0000-0000-00006C000000}"/>
    <cellStyle name="20% - Accent5 4" xfId="115" xr:uid="{00000000-0005-0000-0000-00006D000000}"/>
    <cellStyle name="20% - Accent5 4 2" xfId="116" xr:uid="{00000000-0005-0000-0000-00006E000000}"/>
    <cellStyle name="20% - Accent5 4 2 2" xfId="117" xr:uid="{00000000-0005-0000-0000-00006F000000}"/>
    <cellStyle name="20% - Accent5 4 3" xfId="118" xr:uid="{00000000-0005-0000-0000-000070000000}"/>
    <cellStyle name="20% - Accent5 5" xfId="119" xr:uid="{00000000-0005-0000-0000-000071000000}"/>
    <cellStyle name="20% - Accent5 5 2" xfId="120" xr:uid="{00000000-0005-0000-0000-000072000000}"/>
    <cellStyle name="20% - Accent5 6" xfId="121" xr:uid="{00000000-0005-0000-0000-000073000000}"/>
    <cellStyle name="20% - Accent5 6 2" xfId="122" xr:uid="{00000000-0005-0000-0000-000074000000}"/>
    <cellStyle name="20% - Accent5 7" xfId="123" xr:uid="{00000000-0005-0000-0000-000075000000}"/>
    <cellStyle name="20% - Accent5 7 2" xfId="124" xr:uid="{00000000-0005-0000-0000-000076000000}"/>
    <cellStyle name="20% - Accent5_Q.W. ADMINISTRACIULI SENOBA" xfId="125" xr:uid="{00000000-0005-0000-0000-000077000000}"/>
    <cellStyle name="20% - Accent6" xfId="126" xr:uid="{00000000-0005-0000-0000-000078000000}"/>
    <cellStyle name="20% - Accent6 2" xfId="127" xr:uid="{00000000-0005-0000-0000-000079000000}"/>
    <cellStyle name="20% - Accent6 2 2" xfId="128" xr:uid="{00000000-0005-0000-0000-00007A000000}"/>
    <cellStyle name="20% - Accent6 2 2 2" xfId="129" xr:uid="{00000000-0005-0000-0000-00007B000000}"/>
    <cellStyle name="20% - Accent6 2 3" xfId="130" xr:uid="{00000000-0005-0000-0000-00007C000000}"/>
    <cellStyle name="20% - Accent6 2 3 2" xfId="131" xr:uid="{00000000-0005-0000-0000-00007D000000}"/>
    <cellStyle name="20% - Accent6 2 4" xfId="132" xr:uid="{00000000-0005-0000-0000-00007E000000}"/>
    <cellStyle name="20% - Accent6 2 4 2" xfId="133" xr:uid="{00000000-0005-0000-0000-00007F000000}"/>
    <cellStyle name="20% - Accent6 2 5" xfId="134" xr:uid="{00000000-0005-0000-0000-000080000000}"/>
    <cellStyle name="20% - Accent6 2 5 2" xfId="135" xr:uid="{00000000-0005-0000-0000-000081000000}"/>
    <cellStyle name="20% - Accent6 2 6" xfId="136" xr:uid="{00000000-0005-0000-0000-000082000000}"/>
    <cellStyle name="20% - Accent6 3" xfId="137" xr:uid="{00000000-0005-0000-0000-000083000000}"/>
    <cellStyle name="20% - Accent6 3 2" xfId="138" xr:uid="{00000000-0005-0000-0000-000084000000}"/>
    <cellStyle name="20% - Accent6 4" xfId="139" xr:uid="{00000000-0005-0000-0000-000085000000}"/>
    <cellStyle name="20% - Accent6 4 2" xfId="140" xr:uid="{00000000-0005-0000-0000-000086000000}"/>
    <cellStyle name="20% - Accent6 4 2 2" xfId="141" xr:uid="{00000000-0005-0000-0000-000087000000}"/>
    <cellStyle name="20% - Accent6 4 3" xfId="142" xr:uid="{00000000-0005-0000-0000-000088000000}"/>
    <cellStyle name="20% - Accent6 5" xfId="143" xr:uid="{00000000-0005-0000-0000-000089000000}"/>
    <cellStyle name="20% - Accent6 5 2" xfId="144" xr:uid="{00000000-0005-0000-0000-00008A000000}"/>
    <cellStyle name="20% - Accent6 6" xfId="145" xr:uid="{00000000-0005-0000-0000-00008B000000}"/>
    <cellStyle name="20% - Accent6 6 2" xfId="146" xr:uid="{00000000-0005-0000-0000-00008C000000}"/>
    <cellStyle name="20% - Accent6 7" xfId="147" xr:uid="{00000000-0005-0000-0000-00008D000000}"/>
    <cellStyle name="20% - Accent6 7 2" xfId="148" xr:uid="{00000000-0005-0000-0000-00008E000000}"/>
    <cellStyle name="20% - Accent6_Q.W. ADMINISTRACIULI SENOBA" xfId="149" xr:uid="{00000000-0005-0000-0000-00008F000000}"/>
    <cellStyle name="40% - Accent1" xfId="150" xr:uid="{00000000-0005-0000-0000-000090000000}"/>
    <cellStyle name="40% - Accent1 2" xfId="151" xr:uid="{00000000-0005-0000-0000-000091000000}"/>
    <cellStyle name="40% - Accent1 2 2" xfId="152" xr:uid="{00000000-0005-0000-0000-000092000000}"/>
    <cellStyle name="40% - Accent1 2 2 2" xfId="153" xr:uid="{00000000-0005-0000-0000-000093000000}"/>
    <cellStyle name="40% - Accent1 2 3" xfId="154" xr:uid="{00000000-0005-0000-0000-000094000000}"/>
    <cellStyle name="40% - Accent1 2 3 2" xfId="155" xr:uid="{00000000-0005-0000-0000-000095000000}"/>
    <cellStyle name="40% - Accent1 2 4" xfId="156" xr:uid="{00000000-0005-0000-0000-000096000000}"/>
    <cellStyle name="40% - Accent1 2 4 2" xfId="157" xr:uid="{00000000-0005-0000-0000-000097000000}"/>
    <cellStyle name="40% - Accent1 2 5" xfId="158" xr:uid="{00000000-0005-0000-0000-000098000000}"/>
    <cellStyle name="40% - Accent1 2 5 2" xfId="159" xr:uid="{00000000-0005-0000-0000-000099000000}"/>
    <cellStyle name="40% - Accent1 2 6" xfId="160" xr:uid="{00000000-0005-0000-0000-00009A000000}"/>
    <cellStyle name="40% - Accent1 3" xfId="161" xr:uid="{00000000-0005-0000-0000-00009B000000}"/>
    <cellStyle name="40% - Accent1 3 2" xfId="162" xr:uid="{00000000-0005-0000-0000-00009C000000}"/>
    <cellStyle name="40% - Accent1 4" xfId="163" xr:uid="{00000000-0005-0000-0000-00009D000000}"/>
    <cellStyle name="40% - Accent1 4 2" xfId="164" xr:uid="{00000000-0005-0000-0000-00009E000000}"/>
    <cellStyle name="40% - Accent1 4 2 2" xfId="165" xr:uid="{00000000-0005-0000-0000-00009F000000}"/>
    <cellStyle name="40% - Accent1 4 3" xfId="166" xr:uid="{00000000-0005-0000-0000-0000A0000000}"/>
    <cellStyle name="40% - Accent1 5" xfId="167" xr:uid="{00000000-0005-0000-0000-0000A1000000}"/>
    <cellStyle name="40% - Accent1 5 2" xfId="168" xr:uid="{00000000-0005-0000-0000-0000A2000000}"/>
    <cellStyle name="40% - Accent1 6" xfId="169" xr:uid="{00000000-0005-0000-0000-0000A3000000}"/>
    <cellStyle name="40% - Accent1 6 2" xfId="170" xr:uid="{00000000-0005-0000-0000-0000A4000000}"/>
    <cellStyle name="40% - Accent1 7" xfId="171" xr:uid="{00000000-0005-0000-0000-0000A5000000}"/>
    <cellStyle name="40% - Accent1 7 2" xfId="172" xr:uid="{00000000-0005-0000-0000-0000A6000000}"/>
    <cellStyle name="40% - Accent1_Q.W. ADMINISTRACIULI SENOBA" xfId="173" xr:uid="{00000000-0005-0000-0000-0000A7000000}"/>
    <cellStyle name="40% - Accent2" xfId="174" xr:uid="{00000000-0005-0000-0000-0000A8000000}"/>
    <cellStyle name="40% - Accent2 2" xfId="175" xr:uid="{00000000-0005-0000-0000-0000A9000000}"/>
    <cellStyle name="40% - Accent2 2 2" xfId="176" xr:uid="{00000000-0005-0000-0000-0000AA000000}"/>
    <cellStyle name="40% - Accent2 2 2 2" xfId="177" xr:uid="{00000000-0005-0000-0000-0000AB000000}"/>
    <cellStyle name="40% - Accent2 2 3" xfId="178" xr:uid="{00000000-0005-0000-0000-0000AC000000}"/>
    <cellStyle name="40% - Accent2 2 3 2" xfId="179" xr:uid="{00000000-0005-0000-0000-0000AD000000}"/>
    <cellStyle name="40% - Accent2 2 4" xfId="180" xr:uid="{00000000-0005-0000-0000-0000AE000000}"/>
    <cellStyle name="40% - Accent2 2 4 2" xfId="181" xr:uid="{00000000-0005-0000-0000-0000AF000000}"/>
    <cellStyle name="40% - Accent2 2 5" xfId="182" xr:uid="{00000000-0005-0000-0000-0000B0000000}"/>
    <cellStyle name="40% - Accent2 2 5 2" xfId="183" xr:uid="{00000000-0005-0000-0000-0000B1000000}"/>
    <cellStyle name="40% - Accent2 2 6" xfId="184" xr:uid="{00000000-0005-0000-0000-0000B2000000}"/>
    <cellStyle name="40% - Accent2 3" xfId="185" xr:uid="{00000000-0005-0000-0000-0000B3000000}"/>
    <cellStyle name="40% - Accent2 3 2" xfId="186" xr:uid="{00000000-0005-0000-0000-0000B4000000}"/>
    <cellStyle name="40% - Accent2 4" xfId="187" xr:uid="{00000000-0005-0000-0000-0000B5000000}"/>
    <cellStyle name="40% - Accent2 4 2" xfId="188" xr:uid="{00000000-0005-0000-0000-0000B6000000}"/>
    <cellStyle name="40% - Accent2 4 2 2" xfId="189" xr:uid="{00000000-0005-0000-0000-0000B7000000}"/>
    <cellStyle name="40% - Accent2 4 3" xfId="190" xr:uid="{00000000-0005-0000-0000-0000B8000000}"/>
    <cellStyle name="40% - Accent2 5" xfId="191" xr:uid="{00000000-0005-0000-0000-0000B9000000}"/>
    <cellStyle name="40% - Accent2 5 2" xfId="192" xr:uid="{00000000-0005-0000-0000-0000BA000000}"/>
    <cellStyle name="40% - Accent2 6" xfId="193" xr:uid="{00000000-0005-0000-0000-0000BB000000}"/>
    <cellStyle name="40% - Accent2 6 2" xfId="194" xr:uid="{00000000-0005-0000-0000-0000BC000000}"/>
    <cellStyle name="40% - Accent2 7" xfId="195" xr:uid="{00000000-0005-0000-0000-0000BD000000}"/>
    <cellStyle name="40% - Accent2 7 2" xfId="196" xr:uid="{00000000-0005-0000-0000-0000BE000000}"/>
    <cellStyle name="40% - Accent2_Q.W. ADMINISTRACIULI SENOBA" xfId="197" xr:uid="{00000000-0005-0000-0000-0000BF000000}"/>
    <cellStyle name="40% - Accent3" xfId="198" xr:uid="{00000000-0005-0000-0000-0000C0000000}"/>
    <cellStyle name="40% - Accent3 2" xfId="199" xr:uid="{00000000-0005-0000-0000-0000C1000000}"/>
    <cellStyle name="40% - Accent3 2 2" xfId="200" xr:uid="{00000000-0005-0000-0000-0000C2000000}"/>
    <cellStyle name="40% - Accent3 2 2 2" xfId="201" xr:uid="{00000000-0005-0000-0000-0000C3000000}"/>
    <cellStyle name="40% - Accent3 2 3" xfId="202" xr:uid="{00000000-0005-0000-0000-0000C4000000}"/>
    <cellStyle name="40% - Accent3 2 3 2" xfId="203" xr:uid="{00000000-0005-0000-0000-0000C5000000}"/>
    <cellStyle name="40% - Accent3 2 4" xfId="204" xr:uid="{00000000-0005-0000-0000-0000C6000000}"/>
    <cellStyle name="40% - Accent3 2 4 2" xfId="205" xr:uid="{00000000-0005-0000-0000-0000C7000000}"/>
    <cellStyle name="40% - Accent3 2 5" xfId="206" xr:uid="{00000000-0005-0000-0000-0000C8000000}"/>
    <cellStyle name="40% - Accent3 2 5 2" xfId="207" xr:uid="{00000000-0005-0000-0000-0000C9000000}"/>
    <cellStyle name="40% - Accent3 2 6" xfId="208" xr:uid="{00000000-0005-0000-0000-0000CA000000}"/>
    <cellStyle name="40% - Accent3 3" xfId="209" xr:uid="{00000000-0005-0000-0000-0000CB000000}"/>
    <cellStyle name="40% - Accent3 3 2" xfId="210" xr:uid="{00000000-0005-0000-0000-0000CC000000}"/>
    <cellStyle name="40% - Accent3 4" xfId="211" xr:uid="{00000000-0005-0000-0000-0000CD000000}"/>
    <cellStyle name="40% - Accent3 4 2" xfId="212" xr:uid="{00000000-0005-0000-0000-0000CE000000}"/>
    <cellStyle name="40% - Accent3 4 2 2" xfId="213" xr:uid="{00000000-0005-0000-0000-0000CF000000}"/>
    <cellStyle name="40% - Accent3 4 3" xfId="214" xr:uid="{00000000-0005-0000-0000-0000D0000000}"/>
    <cellStyle name="40% - Accent3 5" xfId="215" xr:uid="{00000000-0005-0000-0000-0000D1000000}"/>
    <cellStyle name="40% - Accent3 5 2" xfId="216" xr:uid="{00000000-0005-0000-0000-0000D2000000}"/>
    <cellStyle name="40% - Accent3 6" xfId="217" xr:uid="{00000000-0005-0000-0000-0000D3000000}"/>
    <cellStyle name="40% - Accent3 6 2" xfId="218" xr:uid="{00000000-0005-0000-0000-0000D4000000}"/>
    <cellStyle name="40% - Accent3 7" xfId="219" xr:uid="{00000000-0005-0000-0000-0000D5000000}"/>
    <cellStyle name="40% - Accent3 7 2" xfId="220" xr:uid="{00000000-0005-0000-0000-0000D6000000}"/>
    <cellStyle name="40% - Accent3_Q.W. ADMINISTRACIULI SENOBA" xfId="221" xr:uid="{00000000-0005-0000-0000-0000D7000000}"/>
    <cellStyle name="40% - Accent4" xfId="222" xr:uid="{00000000-0005-0000-0000-0000D8000000}"/>
    <cellStyle name="40% - Accent4 2" xfId="223" xr:uid="{00000000-0005-0000-0000-0000D9000000}"/>
    <cellStyle name="40% - Accent4 2 2" xfId="224" xr:uid="{00000000-0005-0000-0000-0000DA000000}"/>
    <cellStyle name="40% - Accent4 2 2 2" xfId="225" xr:uid="{00000000-0005-0000-0000-0000DB000000}"/>
    <cellStyle name="40% - Accent4 2 3" xfId="226" xr:uid="{00000000-0005-0000-0000-0000DC000000}"/>
    <cellStyle name="40% - Accent4 2 3 2" xfId="227" xr:uid="{00000000-0005-0000-0000-0000DD000000}"/>
    <cellStyle name="40% - Accent4 2 4" xfId="228" xr:uid="{00000000-0005-0000-0000-0000DE000000}"/>
    <cellStyle name="40% - Accent4 2 4 2" xfId="229" xr:uid="{00000000-0005-0000-0000-0000DF000000}"/>
    <cellStyle name="40% - Accent4 2 5" xfId="230" xr:uid="{00000000-0005-0000-0000-0000E0000000}"/>
    <cellStyle name="40% - Accent4 2 5 2" xfId="231" xr:uid="{00000000-0005-0000-0000-0000E1000000}"/>
    <cellStyle name="40% - Accent4 2 6" xfId="232" xr:uid="{00000000-0005-0000-0000-0000E2000000}"/>
    <cellStyle name="40% - Accent4 3" xfId="233" xr:uid="{00000000-0005-0000-0000-0000E3000000}"/>
    <cellStyle name="40% - Accent4 3 2" xfId="234" xr:uid="{00000000-0005-0000-0000-0000E4000000}"/>
    <cellStyle name="40% - Accent4 4" xfId="235" xr:uid="{00000000-0005-0000-0000-0000E5000000}"/>
    <cellStyle name="40% - Accent4 4 2" xfId="236" xr:uid="{00000000-0005-0000-0000-0000E6000000}"/>
    <cellStyle name="40% - Accent4 4 2 2" xfId="237" xr:uid="{00000000-0005-0000-0000-0000E7000000}"/>
    <cellStyle name="40% - Accent4 4 3" xfId="238" xr:uid="{00000000-0005-0000-0000-0000E8000000}"/>
    <cellStyle name="40% - Accent4 5" xfId="239" xr:uid="{00000000-0005-0000-0000-0000E9000000}"/>
    <cellStyle name="40% - Accent4 5 2" xfId="240" xr:uid="{00000000-0005-0000-0000-0000EA000000}"/>
    <cellStyle name="40% - Accent4 6" xfId="241" xr:uid="{00000000-0005-0000-0000-0000EB000000}"/>
    <cellStyle name="40% - Accent4 6 2" xfId="242" xr:uid="{00000000-0005-0000-0000-0000EC000000}"/>
    <cellStyle name="40% - Accent4 7" xfId="243" xr:uid="{00000000-0005-0000-0000-0000ED000000}"/>
    <cellStyle name="40% - Accent4 7 2" xfId="244" xr:uid="{00000000-0005-0000-0000-0000EE000000}"/>
    <cellStyle name="40% - Accent4_Q.W. ADMINISTRACIULI SENOBA" xfId="245" xr:uid="{00000000-0005-0000-0000-0000EF000000}"/>
    <cellStyle name="40% - Accent5" xfId="246" xr:uid="{00000000-0005-0000-0000-0000F0000000}"/>
    <cellStyle name="40% - Accent5 2" xfId="247" xr:uid="{00000000-0005-0000-0000-0000F1000000}"/>
    <cellStyle name="40% - Accent5 2 2" xfId="248" xr:uid="{00000000-0005-0000-0000-0000F2000000}"/>
    <cellStyle name="40% - Accent5 2 2 2" xfId="249" xr:uid="{00000000-0005-0000-0000-0000F3000000}"/>
    <cellStyle name="40% - Accent5 2 3" xfId="250" xr:uid="{00000000-0005-0000-0000-0000F4000000}"/>
    <cellStyle name="40% - Accent5 2 3 2" xfId="251" xr:uid="{00000000-0005-0000-0000-0000F5000000}"/>
    <cellStyle name="40% - Accent5 2 4" xfId="252" xr:uid="{00000000-0005-0000-0000-0000F6000000}"/>
    <cellStyle name="40% - Accent5 2 4 2" xfId="253" xr:uid="{00000000-0005-0000-0000-0000F7000000}"/>
    <cellStyle name="40% - Accent5 2 5" xfId="254" xr:uid="{00000000-0005-0000-0000-0000F8000000}"/>
    <cellStyle name="40% - Accent5 2 5 2" xfId="255" xr:uid="{00000000-0005-0000-0000-0000F9000000}"/>
    <cellStyle name="40% - Accent5 2 6" xfId="256" xr:uid="{00000000-0005-0000-0000-0000FA000000}"/>
    <cellStyle name="40% - Accent5 3" xfId="257" xr:uid="{00000000-0005-0000-0000-0000FB000000}"/>
    <cellStyle name="40% - Accent5 3 2" xfId="258" xr:uid="{00000000-0005-0000-0000-0000FC000000}"/>
    <cellStyle name="40% - Accent5 4" xfId="259" xr:uid="{00000000-0005-0000-0000-0000FD000000}"/>
    <cellStyle name="40% - Accent5 4 2" xfId="260" xr:uid="{00000000-0005-0000-0000-0000FE000000}"/>
    <cellStyle name="40% - Accent5 4 2 2" xfId="261" xr:uid="{00000000-0005-0000-0000-0000FF000000}"/>
    <cellStyle name="40% - Accent5 4 3" xfId="262" xr:uid="{00000000-0005-0000-0000-000000010000}"/>
    <cellStyle name="40% - Accent5 5" xfId="263" xr:uid="{00000000-0005-0000-0000-000001010000}"/>
    <cellStyle name="40% - Accent5 5 2" xfId="264" xr:uid="{00000000-0005-0000-0000-000002010000}"/>
    <cellStyle name="40% - Accent5 6" xfId="265" xr:uid="{00000000-0005-0000-0000-000003010000}"/>
    <cellStyle name="40% - Accent5 6 2" xfId="266" xr:uid="{00000000-0005-0000-0000-000004010000}"/>
    <cellStyle name="40% - Accent5 7" xfId="267" xr:uid="{00000000-0005-0000-0000-000005010000}"/>
    <cellStyle name="40% - Accent5 7 2" xfId="268" xr:uid="{00000000-0005-0000-0000-000006010000}"/>
    <cellStyle name="40% - Accent5_Q.W. ADMINISTRACIULI SENOBA" xfId="269" xr:uid="{00000000-0005-0000-0000-000007010000}"/>
    <cellStyle name="40% - Accent6" xfId="270" xr:uid="{00000000-0005-0000-0000-000008010000}"/>
    <cellStyle name="40% - Accent6 2" xfId="271" xr:uid="{00000000-0005-0000-0000-000009010000}"/>
    <cellStyle name="40% - Accent6 2 2" xfId="272" xr:uid="{00000000-0005-0000-0000-00000A010000}"/>
    <cellStyle name="40% - Accent6 2 2 2" xfId="273" xr:uid="{00000000-0005-0000-0000-00000B010000}"/>
    <cellStyle name="40% - Accent6 2 3" xfId="274" xr:uid="{00000000-0005-0000-0000-00000C010000}"/>
    <cellStyle name="40% - Accent6 2 3 2" xfId="275" xr:uid="{00000000-0005-0000-0000-00000D010000}"/>
    <cellStyle name="40% - Accent6 2 4" xfId="276" xr:uid="{00000000-0005-0000-0000-00000E010000}"/>
    <cellStyle name="40% - Accent6 2 4 2" xfId="277" xr:uid="{00000000-0005-0000-0000-00000F010000}"/>
    <cellStyle name="40% - Accent6 2 5" xfId="278" xr:uid="{00000000-0005-0000-0000-000010010000}"/>
    <cellStyle name="40% - Accent6 2 5 2" xfId="279" xr:uid="{00000000-0005-0000-0000-000011010000}"/>
    <cellStyle name="40% - Accent6 2 6" xfId="280" xr:uid="{00000000-0005-0000-0000-000012010000}"/>
    <cellStyle name="40% - Accent6 3" xfId="281" xr:uid="{00000000-0005-0000-0000-000013010000}"/>
    <cellStyle name="40% - Accent6 3 2" xfId="282" xr:uid="{00000000-0005-0000-0000-000014010000}"/>
    <cellStyle name="40% - Accent6 4" xfId="283" xr:uid="{00000000-0005-0000-0000-000015010000}"/>
    <cellStyle name="40% - Accent6 4 2" xfId="284" xr:uid="{00000000-0005-0000-0000-000016010000}"/>
    <cellStyle name="40% - Accent6 4 2 2" xfId="285" xr:uid="{00000000-0005-0000-0000-000017010000}"/>
    <cellStyle name="40% - Accent6 4 3" xfId="286" xr:uid="{00000000-0005-0000-0000-000018010000}"/>
    <cellStyle name="40% - Accent6 5" xfId="287" xr:uid="{00000000-0005-0000-0000-000019010000}"/>
    <cellStyle name="40% - Accent6 5 2" xfId="288" xr:uid="{00000000-0005-0000-0000-00001A010000}"/>
    <cellStyle name="40% - Accent6 6" xfId="289" xr:uid="{00000000-0005-0000-0000-00001B010000}"/>
    <cellStyle name="40% - Accent6 6 2" xfId="290" xr:uid="{00000000-0005-0000-0000-00001C010000}"/>
    <cellStyle name="40% - Accent6 7" xfId="291" xr:uid="{00000000-0005-0000-0000-00001D010000}"/>
    <cellStyle name="40% - Accent6 7 2" xfId="292" xr:uid="{00000000-0005-0000-0000-00001E010000}"/>
    <cellStyle name="40% - Accent6_Q.W. ADMINISTRACIULI SENOBA" xfId="293" xr:uid="{00000000-0005-0000-0000-00001F010000}"/>
    <cellStyle name="60% - Accent1" xfId="294" xr:uid="{00000000-0005-0000-0000-000020010000}"/>
    <cellStyle name="60% - Accent1 2" xfId="295" xr:uid="{00000000-0005-0000-0000-000021010000}"/>
    <cellStyle name="60% - Accent1 2 2" xfId="296" xr:uid="{00000000-0005-0000-0000-000022010000}"/>
    <cellStyle name="60% - Accent1 2 3" xfId="297" xr:uid="{00000000-0005-0000-0000-000023010000}"/>
    <cellStyle name="60% - Accent1 2 4" xfId="298" xr:uid="{00000000-0005-0000-0000-000024010000}"/>
    <cellStyle name="60% - Accent1 2 5" xfId="299" xr:uid="{00000000-0005-0000-0000-000025010000}"/>
    <cellStyle name="60% - Accent1 3" xfId="300" xr:uid="{00000000-0005-0000-0000-000026010000}"/>
    <cellStyle name="60% - Accent1 4" xfId="301" xr:uid="{00000000-0005-0000-0000-000027010000}"/>
    <cellStyle name="60% - Accent1 4 2" xfId="302" xr:uid="{00000000-0005-0000-0000-000028010000}"/>
    <cellStyle name="60% - Accent1 5" xfId="303" xr:uid="{00000000-0005-0000-0000-000029010000}"/>
    <cellStyle name="60% - Accent1 6" xfId="304" xr:uid="{00000000-0005-0000-0000-00002A010000}"/>
    <cellStyle name="60% - Accent1 7" xfId="305" xr:uid="{00000000-0005-0000-0000-00002B010000}"/>
    <cellStyle name="60% - Accent2" xfId="306" xr:uid="{00000000-0005-0000-0000-00002C010000}"/>
    <cellStyle name="60% - Accent2 2" xfId="307" xr:uid="{00000000-0005-0000-0000-00002D010000}"/>
    <cellStyle name="60% - Accent2 2 2" xfId="308" xr:uid="{00000000-0005-0000-0000-00002E010000}"/>
    <cellStyle name="60% - Accent2 2 3" xfId="309" xr:uid="{00000000-0005-0000-0000-00002F010000}"/>
    <cellStyle name="60% - Accent2 2 4" xfId="310" xr:uid="{00000000-0005-0000-0000-000030010000}"/>
    <cellStyle name="60% - Accent2 2 5" xfId="311" xr:uid="{00000000-0005-0000-0000-000031010000}"/>
    <cellStyle name="60% - Accent2 3" xfId="312" xr:uid="{00000000-0005-0000-0000-000032010000}"/>
    <cellStyle name="60% - Accent2 4" xfId="313" xr:uid="{00000000-0005-0000-0000-000033010000}"/>
    <cellStyle name="60% - Accent2 4 2" xfId="314" xr:uid="{00000000-0005-0000-0000-000034010000}"/>
    <cellStyle name="60% - Accent2 5" xfId="315" xr:uid="{00000000-0005-0000-0000-000035010000}"/>
    <cellStyle name="60% - Accent2 6" xfId="316" xr:uid="{00000000-0005-0000-0000-000036010000}"/>
    <cellStyle name="60% - Accent2 7" xfId="317" xr:uid="{00000000-0005-0000-0000-000037010000}"/>
    <cellStyle name="60% - Accent3" xfId="318" xr:uid="{00000000-0005-0000-0000-000038010000}"/>
    <cellStyle name="60% - Accent3 2" xfId="319" xr:uid="{00000000-0005-0000-0000-000039010000}"/>
    <cellStyle name="60% - Accent3 2 2" xfId="320" xr:uid="{00000000-0005-0000-0000-00003A010000}"/>
    <cellStyle name="60% - Accent3 2 3" xfId="321" xr:uid="{00000000-0005-0000-0000-00003B010000}"/>
    <cellStyle name="60% - Accent3 2 4" xfId="322" xr:uid="{00000000-0005-0000-0000-00003C010000}"/>
    <cellStyle name="60% - Accent3 2 5" xfId="323" xr:uid="{00000000-0005-0000-0000-00003D010000}"/>
    <cellStyle name="60% - Accent3 3" xfId="324" xr:uid="{00000000-0005-0000-0000-00003E010000}"/>
    <cellStyle name="60% - Accent3 4" xfId="325" xr:uid="{00000000-0005-0000-0000-00003F010000}"/>
    <cellStyle name="60% - Accent3 4 2" xfId="326" xr:uid="{00000000-0005-0000-0000-000040010000}"/>
    <cellStyle name="60% - Accent3 5" xfId="327" xr:uid="{00000000-0005-0000-0000-000041010000}"/>
    <cellStyle name="60% - Accent3 6" xfId="328" xr:uid="{00000000-0005-0000-0000-000042010000}"/>
    <cellStyle name="60% - Accent3 7" xfId="329" xr:uid="{00000000-0005-0000-0000-000043010000}"/>
    <cellStyle name="60% - Accent4" xfId="330" xr:uid="{00000000-0005-0000-0000-000044010000}"/>
    <cellStyle name="60% - Accent4 2" xfId="331" xr:uid="{00000000-0005-0000-0000-000045010000}"/>
    <cellStyle name="60% - Accent4 2 2" xfId="332" xr:uid="{00000000-0005-0000-0000-000046010000}"/>
    <cellStyle name="60% - Accent4 2 3" xfId="333" xr:uid="{00000000-0005-0000-0000-000047010000}"/>
    <cellStyle name="60% - Accent4 2 4" xfId="334" xr:uid="{00000000-0005-0000-0000-000048010000}"/>
    <cellStyle name="60% - Accent4 2 5" xfId="335" xr:uid="{00000000-0005-0000-0000-000049010000}"/>
    <cellStyle name="60% - Accent4 3" xfId="336" xr:uid="{00000000-0005-0000-0000-00004A010000}"/>
    <cellStyle name="60% - Accent4 4" xfId="337" xr:uid="{00000000-0005-0000-0000-00004B010000}"/>
    <cellStyle name="60% - Accent4 4 2" xfId="338" xr:uid="{00000000-0005-0000-0000-00004C010000}"/>
    <cellStyle name="60% - Accent4 5" xfId="339" xr:uid="{00000000-0005-0000-0000-00004D010000}"/>
    <cellStyle name="60% - Accent4 6" xfId="340" xr:uid="{00000000-0005-0000-0000-00004E010000}"/>
    <cellStyle name="60% - Accent4 7" xfId="341" xr:uid="{00000000-0005-0000-0000-00004F010000}"/>
    <cellStyle name="60% - Accent5" xfId="342" xr:uid="{00000000-0005-0000-0000-000050010000}"/>
    <cellStyle name="60% - Accent5 2" xfId="343" xr:uid="{00000000-0005-0000-0000-000051010000}"/>
    <cellStyle name="60% - Accent5 2 2" xfId="344" xr:uid="{00000000-0005-0000-0000-000052010000}"/>
    <cellStyle name="60% - Accent5 2 3" xfId="345" xr:uid="{00000000-0005-0000-0000-000053010000}"/>
    <cellStyle name="60% - Accent5 2 4" xfId="346" xr:uid="{00000000-0005-0000-0000-000054010000}"/>
    <cellStyle name="60% - Accent5 2 5" xfId="347" xr:uid="{00000000-0005-0000-0000-000055010000}"/>
    <cellStyle name="60% - Accent5 3" xfId="348" xr:uid="{00000000-0005-0000-0000-000056010000}"/>
    <cellStyle name="60% - Accent5 4" xfId="349" xr:uid="{00000000-0005-0000-0000-000057010000}"/>
    <cellStyle name="60% - Accent5 4 2" xfId="350" xr:uid="{00000000-0005-0000-0000-000058010000}"/>
    <cellStyle name="60% - Accent5 5" xfId="351" xr:uid="{00000000-0005-0000-0000-000059010000}"/>
    <cellStyle name="60% - Accent5 6" xfId="352" xr:uid="{00000000-0005-0000-0000-00005A010000}"/>
    <cellStyle name="60% - Accent5 7" xfId="353" xr:uid="{00000000-0005-0000-0000-00005B010000}"/>
    <cellStyle name="60% - Accent6" xfId="354" xr:uid="{00000000-0005-0000-0000-00005C010000}"/>
    <cellStyle name="60% - Accent6 2" xfId="355" xr:uid="{00000000-0005-0000-0000-00005D010000}"/>
    <cellStyle name="60% - Accent6 2 2" xfId="356" xr:uid="{00000000-0005-0000-0000-00005E010000}"/>
    <cellStyle name="60% - Accent6 2 3" xfId="357" xr:uid="{00000000-0005-0000-0000-00005F010000}"/>
    <cellStyle name="60% - Accent6 2 4" xfId="358" xr:uid="{00000000-0005-0000-0000-000060010000}"/>
    <cellStyle name="60% - Accent6 2 5" xfId="359" xr:uid="{00000000-0005-0000-0000-000061010000}"/>
    <cellStyle name="60% - Accent6 3" xfId="360" xr:uid="{00000000-0005-0000-0000-000062010000}"/>
    <cellStyle name="60% - Accent6 4" xfId="361" xr:uid="{00000000-0005-0000-0000-000063010000}"/>
    <cellStyle name="60% - Accent6 4 2" xfId="362" xr:uid="{00000000-0005-0000-0000-000064010000}"/>
    <cellStyle name="60% - Accent6 5" xfId="363" xr:uid="{00000000-0005-0000-0000-000065010000}"/>
    <cellStyle name="60% - Accent6 6" xfId="364" xr:uid="{00000000-0005-0000-0000-000066010000}"/>
    <cellStyle name="60% - Accent6 7" xfId="365" xr:uid="{00000000-0005-0000-0000-000067010000}"/>
    <cellStyle name="Accent1" xfId="366" xr:uid="{00000000-0005-0000-0000-000068010000}"/>
    <cellStyle name="Accent1 2" xfId="367" xr:uid="{00000000-0005-0000-0000-000069010000}"/>
    <cellStyle name="Accent1 2 2" xfId="368" xr:uid="{00000000-0005-0000-0000-00006A010000}"/>
    <cellStyle name="Accent1 2 3" xfId="369" xr:uid="{00000000-0005-0000-0000-00006B010000}"/>
    <cellStyle name="Accent1 2 4" xfId="370" xr:uid="{00000000-0005-0000-0000-00006C010000}"/>
    <cellStyle name="Accent1 2 5" xfId="371" xr:uid="{00000000-0005-0000-0000-00006D010000}"/>
    <cellStyle name="Accent1 3" xfId="372" xr:uid="{00000000-0005-0000-0000-00006E010000}"/>
    <cellStyle name="Accent1 4" xfId="373" xr:uid="{00000000-0005-0000-0000-00006F010000}"/>
    <cellStyle name="Accent1 4 2" xfId="374" xr:uid="{00000000-0005-0000-0000-000070010000}"/>
    <cellStyle name="Accent1 5" xfId="375" xr:uid="{00000000-0005-0000-0000-000071010000}"/>
    <cellStyle name="Accent1 6" xfId="376" xr:uid="{00000000-0005-0000-0000-000072010000}"/>
    <cellStyle name="Accent1 7" xfId="377" xr:uid="{00000000-0005-0000-0000-000073010000}"/>
    <cellStyle name="Accent2" xfId="378" xr:uid="{00000000-0005-0000-0000-000074010000}"/>
    <cellStyle name="Accent2 2" xfId="379" xr:uid="{00000000-0005-0000-0000-000075010000}"/>
    <cellStyle name="Accent2 2 2" xfId="380" xr:uid="{00000000-0005-0000-0000-000076010000}"/>
    <cellStyle name="Accent2 2 3" xfId="381" xr:uid="{00000000-0005-0000-0000-000077010000}"/>
    <cellStyle name="Accent2 2 4" xfId="382" xr:uid="{00000000-0005-0000-0000-000078010000}"/>
    <cellStyle name="Accent2 2 5" xfId="383" xr:uid="{00000000-0005-0000-0000-000079010000}"/>
    <cellStyle name="Accent2 3" xfId="384" xr:uid="{00000000-0005-0000-0000-00007A010000}"/>
    <cellStyle name="Accent2 4" xfId="385" xr:uid="{00000000-0005-0000-0000-00007B010000}"/>
    <cellStyle name="Accent2 4 2" xfId="386" xr:uid="{00000000-0005-0000-0000-00007C010000}"/>
    <cellStyle name="Accent2 5" xfId="387" xr:uid="{00000000-0005-0000-0000-00007D010000}"/>
    <cellStyle name="Accent2 6" xfId="388" xr:uid="{00000000-0005-0000-0000-00007E010000}"/>
    <cellStyle name="Accent2 7" xfId="389" xr:uid="{00000000-0005-0000-0000-00007F010000}"/>
    <cellStyle name="Accent3" xfId="390" xr:uid="{00000000-0005-0000-0000-000080010000}"/>
    <cellStyle name="Accent3 2" xfId="391" xr:uid="{00000000-0005-0000-0000-000081010000}"/>
    <cellStyle name="Accent3 2 2" xfId="392" xr:uid="{00000000-0005-0000-0000-000082010000}"/>
    <cellStyle name="Accent3 2 3" xfId="393" xr:uid="{00000000-0005-0000-0000-000083010000}"/>
    <cellStyle name="Accent3 2 4" xfId="394" xr:uid="{00000000-0005-0000-0000-000084010000}"/>
    <cellStyle name="Accent3 2 5" xfId="395" xr:uid="{00000000-0005-0000-0000-000085010000}"/>
    <cellStyle name="Accent3 3" xfId="396" xr:uid="{00000000-0005-0000-0000-000086010000}"/>
    <cellStyle name="Accent3 4" xfId="397" xr:uid="{00000000-0005-0000-0000-000087010000}"/>
    <cellStyle name="Accent3 4 2" xfId="398" xr:uid="{00000000-0005-0000-0000-000088010000}"/>
    <cellStyle name="Accent3 5" xfId="399" xr:uid="{00000000-0005-0000-0000-000089010000}"/>
    <cellStyle name="Accent3 6" xfId="400" xr:uid="{00000000-0005-0000-0000-00008A010000}"/>
    <cellStyle name="Accent3 7" xfId="401" xr:uid="{00000000-0005-0000-0000-00008B010000}"/>
    <cellStyle name="Accent4" xfId="402" xr:uid="{00000000-0005-0000-0000-00008C010000}"/>
    <cellStyle name="Accent4 2" xfId="403" xr:uid="{00000000-0005-0000-0000-00008D010000}"/>
    <cellStyle name="Accent4 2 2" xfId="404" xr:uid="{00000000-0005-0000-0000-00008E010000}"/>
    <cellStyle name="Accent4 2 3" xfId="405" xr:uid="{00000000-0005-0000-0000-00008F010000}"/>
    <cellStyle name="Accent4 2 4" xfId="406" xr:uid="{00000000-0005-0000-0000-000090010000}"/>
    <cellStyle name="Accent4 2 5" xfId="407" xr:uid="{00000000-0005-0000-0000-000091010000}"/>
    <cellStyle name="Accent4 3" xfId="408" xr:uid="{00000000-0005-0000-0000-000092010000}"/>
    <cellStyle name="Accent4 4" xfId="409" xr:uid="{00000000-0005-0000-0000-000093010000}"/>
    <cellStyle name="Accent4 4 2" xfId="410" xr:uid="{00000000-0005-0000-0000-000094010000}"/>
    <cellStyle name="Accent4 5" xfId="411" xr:uid="{00000000-0005-0000-0000-000095010000}"/>
    <cellStyle name="Accent4 6" xfId="412" xr:uid="{00000000-0005-0000-0000-000096010000}"/>
    <cellStyle name="Accent4 7" xfId="413" xr:uid="{00000000-0005-0000-0000-000097010000}"/>
    <cellStyle name="Accent5" xfId="414" xr:uid="{00000000-0005-0000-0000-000098010000}"/>
    <cellStyle name="Accent5 2" xfId="415" xr:uid="{00000000-0005-0000-0000-000099010000}"/>
    <cellStyle name="Accent5 2 2" xfId="416" xr:uid="{00000000-0005-0000-0000-00009A010000}"/>
    <cellStyle name="Accent5 2 3" xfId="417" xr:uid="{00000000-0005-0000-0000-00009B010000}"/>
    <cellStyle name="Accent5 2 4" xfId="418" xr:uid="{00000000-0005-0000-0000-00009C010000}"/>
    <cellStyle name="Accent5 2 5" xfId="419" xr:uid="{00000000-0005-0000-0000-00009D010000}"/>
    <cellStyle name="Accent5 3" xfId="420" xr:uid="{00000000-0005-0000-0000-00009E010000}"/>
    <cellStyle name="Accent5 4" xfId="421" xr:uid="{00000000-0005-0000-0000-00009F010000}"/>
    <cellStyle name="Accent5 4 2" xfId="422" xr:uid="{00000000-0005-0000-0000-0000A0010000}"/>
    <cellStyle name="Accent5 5" xfId="423" xr:uid="{00000000-0005-0000-0000-0000A1010000}"/>
    <cellStyle name="Accent5 6" xfId="424" xr:uid="{00000000-0005-0000-0000-0000A2010000}"/>
    <cellStyle name="Accent5 7" xfId="425" xr:uid="{00000000-0005-0000-0000-0000A3010000}"/>
    <cellStyle name="Accent6" xfId="426" xr:uid="{00000000-0005-0000-0000-0000A4010000}"/>
    <cellStyle name="Accent6 2" xfId="427" xr:uid="{00000000-0005-0000-0000-0000A5010000}"/>
    <cellStyle name="Accent6 2 2" xfId="428" xr:uid="{00000000-0005-0000-0000-0000A6010000}"/>
    <cellStyle name="Accent6 2 3" xfId="429" xr:uid="{00000000-0005-0000-0000-0000A7010000}"/>
    <cellStyle name="Accent6 2 4" xfId="430" xr:uid="{00000000-0005-0000-0000-0000A8010000}"/>
    <cellStyle name="Accent6 2 5" xfId="431" xr:uid="{00000000-0005-0000-0000-0000A9010000}"/>
    <cellStyle name="Accent6 3" xfId="432" xr:uid="{00000000-0005-0000-0000-0000AA010000}"/>
    <cellStyle name="Accent6 4" xfId="433" xr:uid="{00000000-0005-0000-0000-0000AB010000}"/>
    <cellStyle name="Accent6 4 2" xfId="434" xr:uid="{00000000-0005-0000-0000-0000AC010000}"/>
    <cellStyle name="Accent6 5" xfId="435" xr:uid="{00000000-0005-0000-0000-0000AD010000}"/>
    <cellStyle name="Accent6 6" xfId="436" xr:uid="{00000000-0005-0000-0000-0000AE010000}"/>
    <cellStyle name="Accent6 7" xfId="437" xr:uid="{00000000-0005-0000-0000-0000AF010000}"/>
    <cellStyle name="Bad" xfId="438" xr:uid="{00000000-0005-0000-0000-0000B0010000}"/>
    <cellStyle name="Bad 2" xfId="439" xr:uid="{00000000-0005-0000-0000-0000B1010000}"/>
    <cellStyle name="Bad 2 2" xfId="440" xr:uid="{00000000-0005-0000-0000-0000B2010000}"/>
    <cellStyle name="Bad 2 3" xfId="441" xr:uid="{00000000-0005-0000-0000-0000B3010000}"/>
    <cellStyle name="Bad 2 4" xfId="442" xr:uid="{00000000-0005-0000-0000-0000B4010000}"/>
    <cellStyle name="Bad 2 5" xfId="443" xr:uid="{00000000-0005-0000-0000-0000B5010000}"/>
    <cellStyle name="Bad 3" xfId="444" xr:uid="{00000000-0005-0000-0000-0000B6010000}"/>
    <cellStyle name="Bad 4" xfId="445" xr:uid="{00000000-0005-0000-0000-0000B7010000}"/>
    <cellStyle name="Bad 4 2" xfId="446" xr:uid="{00000000-0005-0000-0000-0000B8010000}"/>
    <cellStyle name="Bad 5" xfId="447" xr:uid="{00000000-0005-0000-0000-0000B9010000}"/>
    <cellStyle name="Bad 6" xfId="448" xr:uid="{00000000-0005-0000-0000-0000BA010000}"/>
    <cellStyle name="Bad 7" xfId="449" xr:uid="{00000000-0005-0000-0000-0000BB010000}"/>
    <cellStyle name="Calculation" xfId="450" xr:uid="{00000000-0005-0000-0000-0000BC010000}"/>
    <cellStyle name="Calculation 2" xfId="451" xr:uid="{00000000-0005-0000-0000-0000BD010000}"/>
    <cellStyle name="Calculation 2 2" xfId="452" xr:uid="{00000000-0005-0000-0000-0000BE010000}"/>
    <cellStyle name="Calculation 2 3" xfId="453" xr:uid="{00000000-0005-0000-0000-0000BF010000}"/>
    <cellStyle name="Calculation 2 4" xfId="454" xr:uid="{00000000-0005-0000-0000-0000C0010000}"/>
    <cellStyle name="Calculation 2 5" xfId="455" xr:uid="{00000000-0005-0000-0000-0000C1010000}"/>
    <cellStyle name="Calculation 2_anakia II etapi.xls sm. defeqturi" xfId="456" xr:uid="{00000000-0005-0000-0000-0000C2010000}"/>
    <cellStyle name="Calculation 3" xfId="457" xr:uid="{00000000-0005-0000-0000-0000C3010000}"/>
    <cellStyle name="Calculation 4" xfId="458" xr:uid="{00000000-0005-0000-0000-0000C4010000}"/>
    <cellStyle name="Calculation 4 2" xfId="459" xr:uid="{00000000-0005-0000-0000-0000C5010000}"/>
    <cellStyle name="Calculation 4_anakia II etapi.xls sm. defeqturi" xfId="460" xr:uid="{00000000-0005-0000-0000-0000C6010000}"/>
    <cellStyle name="Calculation 5" xfId="461" xr:uid="{00000000-0005-0000-0000-0000C7010000}"/>
    <cellStyle name="Calculation 6" xfId="462" xr:uid="{00000000-0005-0000-0000-0000C8010000}"/>
    <cellStyle name="Calculation 7" xfId="463" xr:uid="{00000000-0005-0000-0000-0000C9010000}"/>
    <cellStyle name="Check Cell" xfId="464" xr:uid="{00000000-0005-0000-0000-0000CA010000}"/>
    <cellStyle name="Check Cell 2" xfId="465" xr:uid="{00000000-0005-0000-0000-0000CB010000}"/>
    <cellStyle name="Check Cell 2 2" xfId="466" xr:uid="{00000000-0005-0000-0000-0000CC010000}"/>
    <cellStyle name="Check Cell 2 3" xfId="467" xr:uid="{00000000-0005-0000-0000-0000CD010000}"/>
    <cellStyle name="Check Cell 2 4" xfId="468" xr:uid="{00000000-0005-0000-0000-0000CE010000}"/>
    <cellStyle name="Check Cell 2 5" xfId="469" xr:uid="{00000000-0005-0000-0000-0000CF010000}"/>
    <cellStyle name="Check Cell 2_anakia II etapi.xls sm. defeqturi" xfId="470" xr:uid="{00000000-0005-0000-0000-0000D0010000}"/>
    <cellStyle name="Check Cell 3" xfId="471" xr:uid="{00000000-0005-0000-0000-0000D1010000}"/>
    <cellStyle name="Check Cell 4" xfId="472" xr:uid="{00000000-0005-0000-0000-0000D2010000}"/>
    <cellStyle name="Check Cell 4 2" xfId="473" xr:uid="{00000000-0005-0000-0000-0000D3010000}"/>
    <cellStyle name="Check Cell 4_anakia II etapi.xls sm. defeqturi" xfId="474" xr:uid="{00000000-0005-0000-0000-0000D4010000}"/>
    <cellStyle name="Check Cell 5" xfId="475" xr:uid="{00000000-0005-0000-0000-0000D5010000}"/>
    <cellStyle name="Check Cell 6" xfId="476" xr:uid="{00000000-0005-0000-0000-0000D6010000}"/>
    <cellStyle name="Check Cell 7" xfId="477" xr:uid="{00000000-0005-0000-0000-0000D7010000}"/>
    <cellStyle name="Comma" xfId="1" builtinId="3"/>
    <cellStyle name="Comma 10" xfId="479" xr:uid="{00000000-0005-0000-0000-0000D8010000}"/>
    <cellStyle name="Comma 10 2" xfId="480" xr:uid="{00000000-0005-0000-0000-0000D9010000}"/>
    <cellStyle name="Comma 11" xfId="481" xr:uid="{00000000-0005-0000-0000-0000DA010000}"/>
    <cellStyle name="Comma 12" xfId="482" xr:uid="{00000000-0005-0000-0000-0000DB010000}"/>
    <cellStyle name="Comma 12 2" xfId="483" xr:uid="{00000000-0005-0000-0000-0000DC010000}"/>
    <cellStyle name="Comma 12 3" xfId="484" xr:uid="{00000000-0005-0000-0000-0000DD010000}"/>
    <cellStyle name="Comma 12 4" xfId="485" xr:uid="{00000000-0005-0000-0000-0000DE010000}"/>
    <cellStyle name="Comma 12 5" xfId="486" xr:uid="{00000000-0005-0000-0000-0000DF010000}"/>
    <cellStyle name="Comma 12 6" xfId="487" xr:uid="{00000000-0005-0000-0000-0000E0010000}"/>
    <cellStyle name="Comma 12 7" xfId="488" xr:uid="{00000000-0005-0000-0000-0000E1010000}"/>
    <cellStyle name="Comma 12 8" xfId="489" xr:uid="{00000000-0005-0000-0000-0000E2010000}"/>
    <cellStyle name="Comma 13" xfId="490" xr:uid="{00000000-0005-0000-0000-0000E3010000}"/>
    <cellStyle name="Comma 14" xfId="491" xr:uid="{00000000-0005-0000-0000-0000E4010000}"/>
    <cellStyle name="Comma 15" xfId="492" xr:uid="{00000000-0005-0000-0000-0000E5010000}"/>
    <cellStyle name="Comma 15 2" xfId="493" xr:uid="{00000000-0005-0000-0000-0000E6010000}"/>
    <cellStyle name="Comma 16" xfId="494" xr:uid="{00000000-0005-0000-0000-0000E7010000}"/>
    <cellStyle name="Comma 17" xfId="495" xr:uid="{00000000-0005-0000-0000-0000E8010000}"/>
    <cellStyle name="Comma 17 2" xfId="496" xr:uid="{00000000-0005-0000-0000-0000E9010000}"/>
    <cellStyle name="Comma 18" xfId="497" xr:uid="{00000000-0005-0000-0000-0000EA010000}"/>
    <cellStyle name="Comma 19" xfId="498" xr:uid="{00000000-0005-0000-0000-0000EB010000}"/>
    <cellStyle name="Comma 2" xfId="499" xr:uid="{00000000-0005-0000-0000-0000EC010000}"/>
    <cellStyle name="Comma 2 2" xfId="500" xr:uid="{00000000-0005-0000-0000-0000ED010000}"/>
    <cellStyle name="Comma 2 2 2" xfId="501" xr:uid="{00000000-0005-0000-0000-0000EE010000}"/>
    <cellStyle name="Comma 2 2 3" xfId="502" xr:uid="{00000000-0005-0000-0000-0000EF010000}"/>
    <cellStyle name="Comma 2 3" xfId="503" xr:uid="{00000000-0005-0000-0000-0000F0010000}"/>
    <cellStyle name="Comma 20" xfId="504" xr:uid="{00000000-0005-0000-0000-0000F1010000}"/>
    <cellStyle name="Comma 3" xfId="505" xr:uid="{00000000-0005-0000-0000-0000F2010000}"/>
    <cellStyle name="Comma 4" xfId="506" xr:uid="{00000000-0005-0000-0000-0000F3010000}"/>
    <cellStyle name="Comma 5" xfId="507" xr:uid="{00000000-0005-0000-0000-0000F4010000}"/>
    <cellStyle name="Comma 6" xfId="508" xr:uid="{00000000-0005-0000-0000-0000F5010000}"/>
    <cellStyle name="Comma 7" xfId="509" xr:uid="{00000000-0005-0000-0000-0000F6010000}"/>
    <cellStyle name="Comma 8" xfId="510" xr:uid="{00000000-0005-0000-0000-0000F7010000}"/>
    <cellStyle name="Comma 9" xfId="511" xr:uid="{00000000-0005-0000-0000-0000F8010000}"/>
    <cellStyle name="Explanatory Text" xfId="512" xr:uid="{00000000-0005-0000-0000-0000F9010000}"/>
    <cellStyle name="Explanatory Text 2" xfId="513" xr:uid="{00000000-0005-0000-0000-0000FA010000}"/>
    <cellStyle name="Explanatory Text 2 2" xfId="514" xr:uid="{00000000-0005-0000-0000-0000FB010000}"/>
    <cellStyle name="Explanatory Text 2 3" xfId="515" xr:uid="{00000000-0005-0000-0000-0000FC010000}"/>
    <cellStyle name="Explanatory Text 2 4" xfId="516" xr:uid="{00000000-0005-0000-0000-0000FD010000}"/>
    <cellStyle name="Explanatory Text 2 5" xfId="517" xr:uid="{00000000-0005-0000-0000-0000FE010000}"/>
    <cellStyle name="Explanatory Text 3" xfId="518" xr:uid="{00000000-0005-0000-0000-0000FF010000}"/>
    <cellStyle name="Explanatory Text 4" xfId="519" xr:uid="{00000000-0005-0000-0000-000000020000}"/>
    <cellStyle name="Explanatory Text 4 2" xfId="520" xr:uid="{00000000-0005-0000-0000-000001020000}"/>
    <cellStyle name="Explanatory Text 5" xfId="521" xr:uid="{00000000-0005-0000-0000-000002020000}"/>
    <cellStyle name="Explanatory Text 6" xfId="522" xr:uid="{00000000-0005-0000-0000-000003020000}"/>
    <cellStyle name="Explanatory Text 7" xfId="523" xr:uid="{00000000-0005-0000-0000-000004020000}"/>
    <cellStyle name="Good" xfId="524" xr:uid="{00000000-0005-0000-0000-000005020000}"/>
    <cellStyle name="Good 2" xfId="525" xr:uid="{00000000-0005-0000-0000-000006020000}"/>
    <cellStyle name="Good 2 2" xfId="526" xr:uid="{00000000-0005-0000-0000-000007020000}"/>
    <cellStyle name="Good 2 3" xfId="527" xr:uid="{00000000-0005-0000-0000-000008020000}"/>
    <cellStyle name="Good 2 4" xfId="528" xr:uid="{00000000-0005-0000-0000-000009020000}"/>
    <cellStyle name="Good 2 5" xfId="529" xr:uid="{00000000-0005-0000-0000-00000A020000}"/>
    <cellStyle name="Good 3" xfId="530" xr:uid="{00000000-0005-0000-0000-00000B020000}"/>
    <cellStyle name="Good 4" xfId="531" xr:uid="{00000000-0005-0000-0000-00000C020000}"/>
    <cellStyle name="Good 4 2" xfId="532" xr:uid="{00000000-0005-0000-0000-00000D020000}"/>
    <cellStyle name="Good 5" xfId="533" xr:uid="{00000000-0005-0000-0000-00000E020000}"/>
    <cellStyle name="Good 6" xfId="534" xr:uid="{00000000-0005-0000-0000-00000F020000}"/>
    <cellStyle name="Good 7" xfId="535" xr:uid="{00000000-0005-0000-0000-000010020000}"/>
    <cellStyle name="Heading 1" xfId="536" xr:uid="{00000000-0005-0000-0000-000011020000}"/>
    <cellStyle name="Heading 1 2" xfId="537" xr:uid="{00000000-0005-0000-0000-000012020000}"/>
    <cellStyle name="Heading 1 2 2" xfId="538" xr:uid="{00000000-0005-0000-0000-000013020000}"/>
    <cellStyle name="Heading 1 2 3" xfId="539" xr:uid="{00000000-0005-0000-0000-000014020000}"/>
    <cellStyle name="Heading 1 2 4" xfId="540" xr:uid="{00000000-0005-0000-0000-000015020000}"/>
    <cellStyle name="Heading 1 2 5" xfId="541" xr:uid="{00000000-0005-0000-0000-000016020000}"/>
    <cellStyle name="Heading 1 2_anakia II etapi.xls sm. defeqturi" xfId="542" xr:uid="{00000000-0005-0000-0000-000017020000}"/>
    <cellStyle name="Heading 1 3" xfId="543" xr:uid="{00000000-0005-0000-0000-000018020000}"/>
    <cellStyle name="Heading 1 4" xfId="544" xr:uid="{00000000-0005-0000-0000-000019020000}"/>
    <cellStyle name="Heading 1 4 2" xfId="545" xr:uid="{00000000-0005-0000-0000-00001A020000}"/>
    <cellStyle name="Heading 1 4_anakia II etapi.xls sm. defeqturi" xfId="546" xr:uid="{00000000-0005-0000-0000-00001B020000}"/>
    <cellStyle name="Heading 1 5" xfId="547" xr:uid="{00000000-0005-0000-0000-00001C020000}"/>
    <cellStyle name="Heading 1 6" xfId="548" xr:uid="{00000000-0005-0000-0000-00001D020000}"/>
    <cellStyle name="Heading 1 7" xfId="549" xr:uid="{00000000-0005-0000-0000-00001E020000}"/>
    <cellStyle name="Heading 2" xfId="550" xr:uid="{00000000-0005-0000-0000-00001F020000}"/>
    <cellStyle name="Heading 2 2" xfId="551" xr:uid="{00000000-0005-0000-0000-000020020000}"/>
    <cellStyle name="Heading 2 2 2" xfId="552" xr:uid="{00000000-0005-0000-0000-000021020000}"/>
    <cellStyle name="Heading 2 2 3" xfId="553" xr:uid="{00000000-0005-0000-0000-000022020000}"/>
    <cellStyle name="Heading 2 2 4" xfId="554" xr:uid="{00000000-0005-0000-0000-000023020000}"/>
    <cellStyle name="Heading 2 2 5" xfId="555" xr:uid="{00000000-0005-0000-0000-000024020000}"/>
    <cellStyle name="Heading 2 2_anakia II etapi.xls sm. defeqturi" xfId="556" xr:uid="{00000000-0005-0000-0000-000025020000}"/>
    <cellStyle name="Heading 2 3" xfId="557" xr:uid="{00000000-0005-0000-0000-000026020000}"/>
    <cellStyle name="Heading 2 4" xfId="558" xr:uid="{00000000-0005-0000-0000-000027020000}"/>
    <cellStyle name="Heading 2 4 2" xfId="559" xr:uid="{00000000-0005-0000-0000-000028020000}"/>
    <cellStyle name="Heading 2 4_anakia II etapi.xls sm. defeqturi" xfId="560" xr:uid="{00000000-0005-0000-0000-000029020000}"/>
    <cellStyle name="Heading 2 5" xfId="561" xr:uid="{00000000-0005-0000-0000-00002A020000}"/>
    <cellStyle name="Heading 2 6" xfId="562" xr:uid="{00000000-0005-0000-0000-00002B020000}"/>
    <cellStyle name="Heading 2 7" xfId="563" xr:uid="{00000000-0005-0000-0000-00002C020000}"/>
    <cellStyle name="Heading 3" xfId="564" xr:uid="{00000000-0005-0000-0000-00002D020000}"/>
    <cellStyle name="Heading 3 2" xfId="565" xr:uid="{00000000-0005-0000-0000-00002E020000}"/>
    <cellStyle name="Heading 3 2 2" xfId="566" xr:uid="{00000000-0005-0000-0000-00002F020000}"/>
    <cellStyle name="Heading 3 2 3" xfId="567" xr:uid="{00000000-0005-0000-0000-000030020000}"/>
    <cellStyle name="Heading 3 2 4" xfId="568" xr:uid="{00000000-0005-0000-0000-000031020000}"/>
    <cellStyle name="Heading 3 2 5" xfId="569" xr:uid="{00000000-0005-0000-0000-000032020000}"/>
    <cellStyle name="Heading 3 2_anakia II etapi.xls sm. defeqturi" xfId="570" xr:uid="{00000000-0005-0000-0000-000033020000}"/>
    <cellStyle name="Heading 3 3" xfId="571" xr:uid="{00000000-0005-0000-0000-000034020000}"/>
    <cellStyle name="Heading 3 4" xfId="572" xr:uid="{00000000-0005-0000-0000-000035020000}"/>
    <cellStyle name="Heading 3 4 2" xfId="573" xr:uid="{00000000-0005-0000-0000-000036020000}"/>
    <cellStyle name="Heading 3 4_anakia II etapi.xls sm. defeqturi" xfId="574" xr:uid="{00000000-0005-0000-0000-000037020000}"/>
    <cellStyle name="Heading 3 5" xfId="575" xr:uid="{00000000-0005-0000-0000-000038020000}"/>
    <cellStyle name="Heading 3 6" xfId="576" xr:uid="{00000000-0005-0000-0000-000039020000}"/>
    <cellStyle name="Heading 3 7" xfId="577" xr:uid="{00000000-0005-0000-0000-00003A020000}"/>
    <cellStyle name="Heading 4" xfId="578" xr:uid="{00000000-0005-0000-0000-00003B020000}"/>
    <cellStyle name="Heading 4 2" xfId="579" xr:uid="{00000000-0005-0000-0000-00003C020000}"/>
    <cellStyle name="Heading 4 2 2" xfId="580" xr:uid="{00000000-0005-0000-0000-00003D020000}"/>
    <cellStyle name="Heading 4 2 3" xfId="581" xr:uid="{00000000-0005-0000-0000-00003E020000}"/>
    <cellStyle name="Heading 4 2 4" xfId="582" xr:uid="{00000000-0005-0000-0000-00003F020000}"/>
    <cellStyle name="Heading 4 2 5" xfId="583" xr:uid="{00000000-0005-0000-0000-000040020000}"/>
    <cellStyle name="Heading 4 3" xfId="584" xr:uid="{00000000-0005-0000-0000-000041020000}"/>
    <cellStyle name="Heading 4 4" xfId="585" xr:uid="{00000000-0005-0000-0000-000042020000}"/>
    <cellStyle name="Heading 4 4 2" xfId="586" xr:uid="{00000000-0005-0000-0000-000043020000}"/>
    <cellStyle name="Heading 4 5" xfId="587" xr:uid="{00000000-0005-0000-0000-000044020000}"/>
    <cellStyle name="Heading 4 6" xfId="588" xr:uid="{00000000-0005-0000-0000-000045020000}"/>
    <cellStyle name="Heading 4 7" xfId="589" xr:uid="{00000000-0005-0000-0000-000046020000}"/>
    <cellStyle name="Hyperlink 2" xfId="590" xr:uid="{00000000-0005-0000-0000-000047020000}"/>
    <cellStyle name="Input" xfId="591" xr:uid="{00000000-0005-0000-0000-000048020000}"/>
    <cellStyle name="Input 2" xfId="592" xr:uid="{00000000-0005-0000-0000-000049020000}"/>
    <cellStyle name="Input 2 2" xfId="593" xr:uid="{00000000-0005-0000-0000-00004A020000}"/>
    <cellStyle name="Input 2 3" xfId="594" xr:uid="{00000000-0005-0000-0000-00004B020000}"/>
    <cellStyle name="Input 2 4" xfId="595" xr:uid="{00000000-0005-0000-0000-00004C020000}"/>
    <cellStyle name="Input 2 5" xfId="596" xr:uid="{00000000-0005-0000-0000-00004D020000}"/>
    <cellStyle name="Input 2_anakia II etapi.xls sm. defeqturi" xfId="597" xr:uid="{00000000-0005-0000-0000-00004E020000}"/>
    <cellStyle name="Input 3" xfId="598" xr:uid="{00000000-0005-0000-0000-00004F020000}"/>
    <cellStyle name="Input 4" xfId="599" xr:uid="{00000000-0005-0000-0000-000050020000}"/>
    <cellStyle name="Input 4 2" xfId="600" xr:uid="{00000000-0005-0000-0000-000051020000}"/>
    <cellStyle name="Input 4_anakia II etapi.xls sm. defeqturi" xfId="601" xr:uid="{00000000-0005-0000-0000-000052020000}"/>
    <cellStyle name="Input 5" xfId="602" xr:uid="{00000000-0005-0000-0000-000053020000}"/>
    <cellStyle name="Input 6" xfId="603" xr:uid="{00000000-0005-0000-0000-000054020000}"/>
    <cellStyle name="Input 7" xfId="604" xr:uid="{00000000-0005-0000-0000-000055020000}"/>
    <cellStyle name="Linked Cell" xfId="605" xr:uid="{00000000-0005-0000-0000-000056020000}"/>
    <cellStyle name="Linked Cell 2" xfId="606" xr:uid="{00000000-0005-0000-0000-000057020000}"/>
    <cellStyle name="Linked Cell 2 2" xfId="607" xr:uid="{00000000-0005-0000-0000-000058020000}"/>
    <cellStyle name="Linked Cell 2 3" xfId="608" xr:uid="{00000000-0005-0000-0000-000059020000}"/>
    <cellStyle name="Linked Cell 2 4" xfId="609" xr:uid="{00000000-0005-0000-0000-00005A020000}"/>
    <cellStyle name="Linked Cell 2 5" xfId="610" xr:uid="{00000000-0005-0000-0000-00005B020000}"/>
    <cellStyle name="Linked Cell 2_anakia II etapi.xls sm. defeqturi" xfId="611" xr:uid="{00000000-0005-0000-0000-00005C020000}"/>
    <cellStyle name="Linked Cell 3" xfId="612" xr:uid="{00000000-0005-0000-0000-00005D020000}"/>
    <cellStyle name="Linked Cell 4" xfId="613" xr:uid="{00000000-0005-0000-0000-00005E020000}"/>
    <cellStyle name="Linked Cell 4 2" xfId="614" xr:uid="{00000000-0005-0000-0000-00005F020000}"/>
    <cellStyle name="Linked Cell 4_anakia II etapi.xls sm. defeqturi" xfId="615" xr:uid="{00000000-0005-0000-0000-000060020000}"/>
    <cellStyle name="Linked Cell 5" xfId="616" xr:uid="{00000000-0005-0000-0000-000061020000}"/>
    <cellStyle name="Linked Cell 6" xfId="617" xr:uid="{00000000-0005-0000-0000-000062020000}"/>
    <cellStyle name="Linked Cell 7" xfId="618" xr:uid="{00000000-0005-0000-0000-000063020000}"/>
    <cellStyle name="Neutral" xfId="619" xr:uid="{00000000-0005-0000-0000-000064020000}"/>
    <cellStyle name="Neutral 2" xfId="620" xr:uid="{00000000-0005-0000-0000-000065020000}"/>
    <cellStyle name="Neutral 2 2" xfId="621" xr:uid="{00000000-0005-0000-0000-000066020000}"/>
    <cellStyle name="Neutral 2 3" xfId="622" xr:uid="{00000000-0005-0000-0000-000067020000}"/>
    <cellStyle name="Neutral 2 4" xfId="623" xr:uid="{00000000-0005-0000-0000-000068020000}"/>
    <cellStyle name="Neutral 2 5" xfId="624" xr:uid="{00000000-0005-0000-0000-000069020000}"/>
    <cellStyle name="Neutral 3" xfId="625" xr:uid="{00000000-0005-0000-0000-00006A020000}"/>
    <cellStyle name="Neutral 4" xfId="626" xr:uid="{00000000-0005-0000-0000-00006B020000}"/>
    <cellStyle name="Neutral 4 2" xfId="627" xr:uid="{00000000-0005-0000-0000-00006C020000}"/>
    <cellStyle name="Neutral 5" xfId="628" xr:uid="{00000000-0005-0000-0000-00006D020000}"/>
    <cellStyle name="Neutral 6" xfId="629" xr:uid="{00000000-0005-0000-0000-00006E020000}"/>
    <cellStyle name="Neutral 7" xfId="630" xr:uid="{00000000-0005-0000-0000-00006F020000}"/>
    <cellStyle name="Normal" xfId="0" builtinId="0"/>
    <cellStyle name="Normal 10" xfId="631" xr:uid="{00000000-0005-0000-0000-000070020000}"/>
    <cellStyle name="Normal 10 2" xfId="632" xr:uid="{00000000-0005-0000-0000-000071020000}"/>
    <cellStyle name="Normal 11" xfId="633" xr:uid="{00000000-0005-0000-0000-000072020000}"/>
    <cellStyle name="Normal 11 2" xfId="634" xr:uid="{00000000-0005-0000-0000-000073020000}"/>
    <cellStyle name="Normal 11 2 2" xfId="635" xr:uid="{00000000-0005-0000-0000-000074020000}"/>
    <cellStyle name="Normal 11 3" xfId="636" xr:uid="{00000000-0005-0000-0000-000075020000}"/>
    <cellStyle name="Normal 11_GAZI-2010" xfId="637" xr:uid="{00000000-0005-0000-0000-000076020000}"/>
    <cellStyle name="Normal 12" xfId="638" xr:uid="{00000000-0005-0000-0000-000077020000}"/>
    <cellStyle name="Normal 12 2" xfId="639" xr:uid="{00000000-0005-0000-0000-000078020000}"/>
    <cellStyle name="Normal 12_gazis gare qseli" xfId="640" xr:uid="{00000000-0005-0000-0000-000079020000}"/>
    <cellStyle name="Normal 13" xfId="641" xr:uid="{00000000-0005-0000-0000-00007A020000}"/>
    <cellStyle name="Normal 13 2" xfId="642" xr:uid="{00000000-0005-0000-0000-00007B020000}"/>
    <cellStyle name="Normal 13 2 2" xfId="643" xr:uid="{00000000-0005-0000-0000-00007C020000}"/>
    <cellStyle name="Normal 13 2 3" xfId="644" xr:uid="{00000000-0005-0000-0000-00007D020000}"/>
    <cellStyle name="Normal 13 3" xfId="645" xr:uid="{00000000-0005-0000-0000-00007E020000}"/>
    <cellStyle name="Normal 13 3 2" xfId="646" xr:uid="{00000000-0005-0000-0000-00007F020000}"/>
    <cellStyle name="Normal 13 3 3" xfId="647" xr:uid="{00000000-0005-0000-0000-000080020000}"/>
    <cellStyle name="Normal 13 3 3 2" xfId="648" xr:uid="{00000000-0005-0000-0000-000081020000}"/>
    <cellStyle name="Normal 13 3 3 3" xfId="649" xr:uid="{00000000-0005-0000-0000-000082020000}"/>
    <cellStyle name="Normal 13 3 4" xfId="650" xr:uid="{00000000-0005-0000-0000-000083020000}"/>
    <cellStyle name="Normal 13 3 5" xfId="651" xr:uid="{00000000-0005-0000-0000-000084020000}"/>
    <cellStyle name="Normal 13 4" xfId="652" xr:uid="{00000000-0005-0000-0000-000085020000}"/>
    <cellStyle name="Normal 13 5" xfId="653" xr:uid="{00000000-0005-0000-0000-000086020000}"/>
    <cellStyle name="Normal 13 5 2" xfId="654" xr:uid="{00000000-0005-0000-0000-000087020000}"/>
    <cellStyle name="Normal 13 5 3" xfId="655" xr:uid="{00000000-0005-0000-0000-000088020000}"/>
    <cellStyle name="Normal 13 5 3 2" xfId="656" xr:uid="{00000000-0005-0000-0000-000089020000}"/>
    <cellStyle name="Normal 13 5 3 3" xfId="657" xr:uid="{00000000-0005-0000-0000-00008A020000}"/>
    <cellStyle name="Normal 13 5 3 4" xfId="658" xr:uid="{00000000-0005-0000-0000-00008B020000}"/>
    <cellStyle name="Normal 13 5 4" xfId="659" xr:uid="{00000000-0005-0000-0000-00008C020000}"/>
    <cellStyle name="Normal 13 6" xfId="660" xr:uid="{00000000-0005-0000-0000-00008D020000}"/>
    <cellStyle name="Normal 13 7" xfId="661" xr:uid="{00000000-0005-0000-0000-00008E020000}"/>
    <cellStyle name="Normal 13 8" xfId="662" xr:uid="{00000000-0005-0000-0000-00008F020000}"/>
    <cellStyle name="Normal 13_# 6-1 27.01.12 - копия (1)" xfId="663" xr:uid="{00000000-0005-0000-0000-000090020000}"/>
    <cellStyle name="Normal 14" xfId="664" xr:uid="{00000000-0005-0000-0000-000091020000}"/>
    <cellStyle name="Normal 14 2" xfId="665" xr:uid="{00000000-0005-0000-0000-000092020000}"/>
    <cellStyle name="Normal 14 3" xfId="666" xr:uid="{00000000-0005-0000-0000-000093020000}"/>
    <cellStyle name="Normal 14 3 2" xfId="667" xr:uid="{00000000-0005-0000-0000-000094020000}"/>
    <cellStyle name="Normal 14 4" xfId="668" xr:uid="{00000000-0005-0000-0000-000095020000}"/>
    <cellStyle name="Normal 14 5" xfId="669" xr:uid="{00000000-0005-0000-0000-000096020000}"/>
    <cellStyle name="Normal 14 6" xfId="670" xr:uid="{00000000-0005-0000-0000-000097020000}"/>
    <cellStyle name="Normal 14_anakia II etapi.xls sm. defeqturi" xfId="671" xr:uid="{00000000-0005-0000-0000-000098020000}"/>
    <cellStyle name="Normal 15" xfId="672" xr:uid="{00000000-0005-0000-0000-000099020000}"/>
    <cellStyle name="Normal 16" xfId="673" xr:uid="{00000000-0005-0000-0000-00009A020000}"/>
    <cellStyle name="Normal 16 2" xfId="674" xr:uid="{00000000-0005-0000-0000-00009B020000}"/>
    <cellStyle name="Normal 16 3" xfId="675" xr:uid="{00000000-0005-0000-0000-00009C020000}"/>
    <cellStyle name="Normal 16 4" xfId="676" xr:uid="{00000000-0005-0000-0000-00009D020000}"/>
    <cellStyle name="Normal 16_# 6-1 27.01.12 - копия (1)" xfId="677" xr:uid="{00000000-0005-0000-0000-00009E020000}"/>
    <cellStyle name="Normal 17" xfId="678" xr:uid="{00000000-0005-0000-0000-00009F020000}"/>
    <cellStyle name="Normal 18" xfId="679" xr:uid="{00000000-0005-0000-0000-0000A0020000}"/>
    <cellStyle name="Normal 19" xfId="680" xr:uid="{00000000-0005-0000-0000-0000A1020000}"/>
    <cellStyle name="Normal 2" xfId="4" xr:uid="{00000000-0005-0000-0000-0000A2020000}"/>
    <cellStyle name="Normal 2 10" xfId="682" xr:uid="{00000000-0005-0000-0000-0000A3020000}"/>
    <cellStyle name="Normal 2 11" xfId="683" xr:uid="{00000000-0005-0000-0000-0000A4020000}"/>
    <cellStyle name="Normal 2 12" xfId="681" xr:uid="{00000000-0005-0000-0000-0000A5020000}"/>
    <cellStyle name="Normal 2 2" xfId="684" xr:uid="{00000000-0005-0000-0000-0000A6020000}"/>
    <cellStyle name="Normal 2 2 2" xfId="685" xr:uid="{00000000-0005-0000-0000-0000A7020000}"/>
    <cellStyle name="Normal 2 2 3" xfId="686" xr:uid="{00000000-0005-0000-0000-0000A8020000}"/>
    <cellStyle name="Normal 2 2 4" xfId="687" xr:uid="{00000000-0005-0000-0000-0000A9020000}"/>
    <cellStyle name="Normal 2 2 5" xfId="688" xr:uid="{00000000-0005-0000-0000-0000AA020000}"/>
    <cellStyle name="Normal 2 2 6" xfId="689" xr:uid="{00000000-0005-0000-0000-0000AB020000}"/>
    <cellStyle name="Normal 2 2 7" xfId="690" xr:uid="{00000000-0005-0000-0000-0000AC020000}"/>
    <cellStyle name="Normal 2 2_2D4CD000" xfId="691" xr:uid="{00000000-0005-0000-0000-0000AD020000}"/>
    <cellStyle name="Normal 2 3" xfId="692" xr:uid="{00000000-0005-0000-0000-0000AE020000}"/>
    <cellStyle name="Normal 2 4" xfId="693" xr:uid="{00000000-0005-0000-0000-0000AF020000}"/>
    <cellStyle name="Normal 2 5" xfId="694" xr:uid="{00000000-0005-0000-0000-0000B0020000}"/>
    <cellStyle name="Normal 2 6" xfId="695" xr:uid="{00000000-0005-0000-0000-0000B1020000}"/>
    <cellStyle name="Normal 2 7" xfId="696" xr:uid="{00000000-0005-0000-0000-0000B2020000}"/>
    <cellStyle name="Normal 2 7 2" xfId="697" xr:uid="{00000000-0005-0000-0000-0000B3020000}"/>
    <cellStyle name="Normal 2 7 3" xfId="698" xr:uid="{00000000-0005-0000-0000-0000B4020000}"/>
    <cellStyle name="Normal 2 7_anakia II etapi.xls sm. defeqturi" xfId="699" xr:uid="{00000000-0005-0000-0000-0000B5020000}"/>
    <cellStyle name="Normal 2 8" xfId="700" xr:uid="{00000000-0005-0000-0000-0000B6020000}"/>
    <cellStyle name="Normal 2 9" xfId="701" xr:uid="{00000000-0005-0000-0000-0000B7020000}"/>
    <cellStyle name="Normal 2_anakia II etapi.xls sm. defeqturi" xfId="702" xr:uid="{00000000-0005-0000-0000-0000B8020000}"/>
    <cellStyle name="Normal 20" xfId="703" xr:uid="{00000000-0005-0000-0000-0000B9020000}"/>
    <cellStyle name="Normal 21" xfId="704" xr:uid="{00000000-0005-0000-0000-0000BA020000}"/>
    <cellStyle name="Normal 22" xfId="705" xr:uid="{00000000-0005-0000-0000-0000BB020000}"/>
    <cellStyle name="Normal 23" xfId="706" xr:uid="{00000000-0005-0000-0000-0000BC020000}"/>
    <cellStyle name="Normal 24" xfId="707" xr:uid="{00000000-0005-0000-0000-0000BD020000}"/>
    <cellStyle name="Normal 25" xfId="708" xr:uid="{00000000-0005-0000-0000-0000BE020000}"/>
    <cellStyle name="Normal 26" xfId="709" xr:uid="{00000000-0005-0000-0000-0000BF020000}"/>
    <cellStyle name="Normal 27" xfId="710" xr:uid="{00000000-0005-0000-0000-0000C0020000}"/>
    <cellStyle name="Normal 28" xfId="711" xr:uid="{00000000-0005-0000-0000-0000C1020000}"/>
    <cellStyle name="Normal 29" xfId="712" xr:uid="{00000000-0005-0000-0000-0000C2020000}"/>
    <cellStyle name="Normal 29 2" xfId="713" xr:uid="{00000000-0005-0000-0000-0000C3020000}"/>
    <cellStyle name="Normal 3" xfId="2" xr:uid="{00000000-0005-0000-0000-0000C4020000}"/>
    <cellStyle name="Normal 3 2" xfId="714" xr:uid="{00000000-0005-0000-0000-0000C5020000}"/>
    <cellStyle name="Normal 3 2 2" xfId="715" xr:uid="{00000000-0005-0000-0000-0000C6020000}"/>
    <cellStyle name="Normal 3 2_anakia II etapi.xls sm. defeqturi" xfId="716" xr:uid="{00000000-0005-0000-0000-0000C7020000}"/>
    <cellStyle name="Normal 3 3" xfId="717" xr:uid="{00000000-0005-0000-0000-0000C8020000}"/>
    <cellStyle name="Normal 30" xfId="718" xr:uid="{00000000-0005-0000-0000-0000C9020000}"/>
    <cellStyle name="Normal 30 2" xfId="719" xr:uid="{00000000-0005-0000-0000-0000CA020000}"/>
    <cellStyle name="Normal 31" xfId="720" xr:uid="{00000000-0005-0000-0000-0000CB020000}"/>
    <cellStyle name="Normal 32" xfId="721" xr:uid="{00000000-0005-0000-0000-0000CC020000}"/>
    <cellStyle name="Normal 32 2" xfId="722" xr:uid="{00000000-0005-0000-0000-0000CD020000}"/>
    <cellStyle name="Normal 32 2 2" xfId="723" xr:uid="{00000000-0005-0000-0000-0000CE020000}"/>
    <cellStyle name="Normal 32 3" xfId="724" xr:uid="{00000000-0005-0000-0000-0000CF020000}"/>
    <cellStyle name="Normal 32 3 2" xfId="725" xr:uid="{00000000-0005-0000-0000-0000D0020000}"/>
    <cellStyle name="Normal 32 3 2 2" xfId="726" xr:uid="{00000000-0005-0000-0000-0000D1020000}"/>
    <cellStyle name="Normal 32 4" xfId="727" xr:uid="{00000000-0005-0000-0000-0000D2020000}"/>
    <cellStyle name="Normal 32_# 6-1 27.01.12 - копия (1)" xfId="728" xr:uid="{00000000-0005-0000-0000-0000D3020000}"/>
    <cellStyle name="Normal 33" xfId="729" xr:uid="{00000000-0005-0000-0000-0000D4020000}"/>
    <cellStyle name="Normal 33 2" xfId="730" xr:uid="{00000000-0005-0000-0000-0000D5020000}"/>
    <cellStyle name="Normal 34" xfId="731" xr:uid="{00000000-0005-0000-0000-0000D6020000}"/>
    <cellStyle name="Normal 35" xfId="732" xr:uid="{00000000-0005-0000-0000-0000D7020000}"/>
    <cellStyle name="Normal 35 2" xfId="733" xr:uid="{00000000-0005-0000-0000-0000D8020000}"/>
    <cellStyle name="Normal 35 3" xfId="734" xr:uid="{00000000-0005-0000-0000-0000D9020000}"/>
    <cellStyle name="Normal 36" xfId="735" xr:uid="{00000000-0005-0000-0000-0000DA020000}"/>
    <cellStyle name="Normal 36 2" xfId="736" xr:uid="{00000000-0005-0000-0000-0000DB020000}"/>
    <cellStyle name="Normal 36 2 2" xfId="737" xr:uid="{00000000-0005-0000-0000-0000DC020000}"/>
    <cellStyle name="Normal 36 2 2 2" xfId="901" xr:uid="{00000000-0005-0000-0000-0000DD020000}"/>
    <cellStyle name="Normal 36 2 3" xfId="738" xr:uid="{00000000-0005-0000-0000-0000DE020000}"/>
    <cellStyle name="Normal 36 2 4" xfId="739" xr:uid="{00000000-0005-0000-0000-0000DF020000}"/>
    <cellStyle name="Normal 36 3" xfId="740" xr:uid="{00000000-0005-0000-0000-0000E0020000}"/>
    <cellStyle name="Normal 36 4" xfId="741" xr:uid="{00000000-0005-0000-0000-0000E1020000}"/>
    <cellStyle name="Normal 37" xfId="742" xr:uid="{00000000-0005-0000-0000-0000E2020000}"/>
    <cellStyle name="Normal 37 2" xfId="743" xr:uid="{00000000-0005-0000-0000-0000E3020000}"/>
    <cellStyle name="Normal 38" xfId="744" xr:uid="{00000000-0005-0000-0000-0000E4020000}"/>
    <cellStyle name="Normal 38 2" xfId="745" xr:uid="{00000000-0005-0000-0000-0000E5020000}"/>
    <cellStyle name="Normal 38 2 2" xfId="746" xr:uid="{00000000-0005-0000-0000-0000E6020000}"/>
    <cellStyle name="Normal 38 3" xfId="747" xr:uid="{00000000-0005-0000-0000-0000E7020000}"/>
    <cellStyle name="Normal 38 3 2" xfId="748" xr:uid="{00000000-0005-0000-0000-0000E8020000}"/>
    <cellStyle name="Normal 38 4" xfId="749" xr:uid="{00000000-0005-0000-0000-0000E9020000}"/>
    <cellStyle name="Normal 39" xfId="750" xr:uid="{00000000-0005-0000-0000-0000EA020000}"/>
    <cellStyle name="Normal 39 2" xfId="751" xr:uid="{00000000-0005-0000-0000-0000EB020000}"/>
    <cellStyle name="Normal 4" xfId="752" xr:uid="{00000000-0005-0000-0000-0000EC020000}"/>
    <cellStyle name="Normal 4 2" xfId="753" xr:uid="{00000000-0005-0000-0000-0000ED020000}"/>
    <cellStyle name="Normal 4 3" xfId="754" xr:uid="{00000000-0005-0000-0000-0000EE020000}"/>
    <cellStyle name="Normal 40" xfId="755" xr:uid="{00000000-0005-0000-0000-0000EF020000}"/>
    <cellStyle name="Normal 40 2" xfId="756" xr:uid="{00000000-0005-0000-0000-0000F0020000}"/>
    <cellStyle name="Normal 40 3" xfId="757" xr:uid="{00000000-0005-0000-0000-0000F1020000}"/>
    <cellStyle name="Normal 41" xfId="758" xr:uid="{00000000-0005-0000-0000-0000F2020000}"/>
    <cellStyle name="Normal 41 2" xfId="759" xr:uid="{00000000-0005-0000-0000-0000F3020000}"/>
    <cellStyle name="Normal 42" xfId="760" xr:uid="{00000000-0005-0000-0000-0000F4020000}"/>
    <cellStyle name="Normal 42 2" xfId="761" xr:uid="{00000000-0005-0000-0000-0000F5020000}"/>
    <cellStyle name="Normal 42 3" xfId="762" xr:uid="{00000000-0005-0000-0000-0000F6020000}"/>
    <cellStyle name="Normal 43" xfId="763" xr:uid="{00000000-0005-0000-0000-0000F7020000}"/>
    <cellStyle name="Normal 44" xfId="764" xr:uid="{00000000-0005-0000-0000-0000F8020000}"/>
    <cellStyle name="Normal 45" xfId="765" xr:uid="{00000000-0005-0000-0000-0000F9020000}"/>
    <cellStyle name="Normal 46" xfId="766" xr:uid="{00000000-0005-0000-0000-0000FA020000}"/>
    <cellStyle name="Normal 47" xfId="767" xr:uid="{00000000-0005-0000-0000-0000FB020000}"/>
    <cellStyle name="Normal 47 2" xfId="768" xr:uid="{00000000-0005-0000-0000-0000FC020000}"/>
    <cellStyle name="Normal 47 3" xfId="769" xr:uid="{00000000-0005-0000-0000-0000FD020000}"/>
    <cellStyle name="Normal 47 3 2" xfId="770" xr:uid="{00000000-0005-0000-0000-0000FE020000}"/>
    <cellStyle name="Normal 47 3 3" xfId="771" xr:uid="{00000000-0005-0000-0000-0000FF020000}"/>
    <cellStyle name="Normal 47 4" xfId="772" xr:uid="{00000000-0005-0000-0000-000000030000}"/>
    <cellStyle name="Normal 5" xfId="773" xr:uid="{00000000-0005-0000-0000-000001030000}"/>
    <cellStyle name="Normal 5 2" xfId="774" xr:uid="{00000000-0005-0000-0000-000002030000}"/>
    <cellStyle name="Normal 5 2 2" xfId="775" xr:uid="{00000000-0005-0000-0000-000003030000}"/>
    <cellStyle name="Normal 5 3" xfId="776" xr:uid="{00000000-0005-0000-0000-000004030000}"/>
    <cellStyle name="Normal 5 4" xfId="777" xr:uid="{00000000-0005-0000-0000-000005030000}"/>
    <cellStyle name="Normal 5 4 2" xfId="778" xr:uid="{00000000-0005-0000-0000-000006030000}"/>
    <cellStyle name="Normal 5 4 3" xfId="779" xr:uid="{00000000-0005-0000-0000-000007030000}"/>
    <cellStyle name="Normal 5 5" xfId="780" xr:uid="{00000000-0005-0000-0000-000008030000}"/>
    <cellStyle name="Normal 5_Copy of SAN2010" xfId="781" xr:uid="{00000000-0005-0000-0000-000009030000}"/>
    <cellStyle name="Normal 50" xfId="902" xr:uid="{00000000-0005-0000-0000-00000A030000}"/>
    <cellStyle name="Normal 6" xfId="782" xr:uid="{00000000-0005-0000-0000-00000B030000}"/>
    <cellStyle name="Normal 7" xfId="783" xr:uid="{00000000-0005-0000-0000-00000C030000}"/>
    <cellStyle name="Normal 75" xfId="784" xr:uid="{00000000-0005-0000-0000-00000D030000}"/>
    <cellStyle name="Normal 8" xfId="785" xr:uid="{00000000-0005-0000-0000-00000E030000}"/>
    <cellStyle name="Normal 8 2" xfId="786" xr:uid="{00000000-0005-0000-0000-00000F030000}"/>
    <cellStyle name="Normal 8_2D4CD000" xfId="787" xr:uid="{00000000-0005-0000-0000-000010030000}"/>
    <cellStyle name="Normal 9" xfId="788" xr:uid="{00000000-0005-0000-0000-000011030000}"/>
    <cellStyle name="Normal 9 2" xfId="789" xr:uid="{00000000-0005-0000-0000-000012030000}"/>
    <cellStyle name="Normal 9 2 2" xfId="790" xr:uid="{00000000-0005-0000-0000-000013030000}"/>
    <cellStyle name="Normal 9 2 3" xfId="791" xr:uid="{00000000-0005-0000-0000-000014030000}"/>
    <cellStyle name="Normal 9 2 4" xfId="792" xr:uid="{00000000-0005-0000-0000-000015030000}"/>
    <cellStyle name="Normal 9 2_anakia II etapi.xls sm. defeqturi" xfId="793" xr:uid="{00000000-0005-0000-0000-000016030000}"/>
    <cellStyle name="Normal 9_2D4CD000" xfId="794" xr:uid="{00000000-0005-0000-0000-000017030000}"/>
    <cellStyle name="Normal_gare wyalsadfenigagarini 2 2" xfId="795" xr:uid="{00000000-0005-0000-0000-00001C030000}"/>
    <cellStyle name="Note" xfId="796" xr:uid="{00000000-0005-0000-0000-000020030000}"/>
    <cellStyle name="Note 2" xfId="797" xr:uid="{00000000-0005-0000-0000-000021030000}"/>
    <cellStyle name="Note 2 2" xfId="798" xr:uid="{00000000-0005-0000-0000-000022030000}"/>
    <cellStyle name="Note 2 3" xfId="799" xr:uid="{00000000-0005-0000-0000-000023030000}"/>
    <cellStyle name="Note 2 4" xfId="800" xr:uid="{00000000-0005-0000-0000-000024030000}"/>
    <cellStyle name="Note 2 5" xfId="801" xr:uid="{00000000-0005-0000-0000-000025030000}"/>
    <cellStyle name="Note 2_anakia II etapi.xls sm. defeqturi" xfId="802" xr:uid="{00000000-0005-0000-0000-000026030000}"/>
    <cellStyle name="Note 3" xfId="803" xr:uid="{00000000-0005-0000-0000-000027030000}"/>
    <cellStyle name="Note 4" xfId="804" xr:uid="{00000000-0005-0000-0000-000028030000}"/>
    <cellStyle name="Note 4 2" xfId="805" xr:uid="{00000000-0005-0000-0000-000029030000}"/>
    <cellStyle name="Note 4_anakia II etapi.xls sm. defeqturi" xfId="806" xr:uid="{00000000-0005-0000-0000-00002A030000}"/>
    <cellStyle name="Note 5" xfId="807" xr:uid="{00000000-0005-0000-0000-00002B030000}"/>
    <cellStyle name="Note 6" xfId="808" xr:uid="{00000000-0005-0000-0000-00002C030000}"/>
    <cellStyle name="Note 7" xfId="809" xr:uid="{00000000-0005-0000-0000-00002D030000}"/>
    <cellStyle name="Output" xfId="810" xr:uid="{00000000-0005-0000-0000-00002E030000}"/>
    <cellStyle name="Output 2" xfId="811" xr:uid="{00000000-0005-0000-0000-00002F030000}"/>
    <cellStyle name="Output 2 2" xfId="812" xr:uid="{00000000-0005-0000-0000-000030030000}"/>
    <cellStyle name="Output 2 3" xfId="813" xr:uid="{00000000-0005-0000-0000-000031030000}"/>
    <cellStyle name="Output 2 4" xfId="814" xr:uid="{00000000-0005-0000-0000-000032030000}"/>
    <cellStyle name="Output 2 5" xfId="815" xr:uid="{00000000-0005-0000-0000-000033030000}"/>
    <cellStyle name="Output 2_anakia II etapi.xls sm. defeqturi" xfId="816" xr:uid="{00000000-0005-0000-0000-000034030000}"/>
    <cellStyle name="Output 3" xfId="817" xr:uid="{00000000-0005-0000-0000-000035030000}"/>
    <cellStyle name="Output 4" xfId="818" xr:uid="{00000000-0005-0000-0000-000036030000}"/>
    <cellStyle name="Output 4 2" xfId="819" xr:uid="{00000000-0005-0000-0000-000037030000}"/>
    <cellStyle name="Output 4_anakia II etapi.xls sm. defeqturi" xfId="820" xr:uid="{00000000-0005-0000-0000-000038030000}"/>
    <cellStyle name="Output 5" xfId="821" xr:uid="{00000000-0005-0000-0000-000039030000}"/>
    <cellStyle name="Output 6" xfId="822" xr:uid="{00000000-0005-0000-0000-00003A030000}"/>
    <cellStyle name="Output 7" xfId="823" xr:uid="{00000000-0005-0000-0000-00003B030000}"/>
    <cellStyle name="Percent 2" xfId="824" xr:uid="{00000000-0005-0000-0000-00003C030000}"/>
    <cellStyle name="Percent 3" xfId="825" xr:uid="{00000000-0005-0000-0000-00003D030000}"/>
    <cellStyle name="Percent 3 2" xfId="826" xr:uid="{00000000-0005-0000-0000-00003E030000}"/>
    <cellStyle name="Percent 4" xfId="827" xr:uid="{00000000-0005-0000-0000-00003F030000}"/>
    <cellStyle name="Percent 5" xfId="828" xr:uid="{00000000-0005-0000-0000-000040030000}"/>
    <cellStyle name="Percent 6" xfId="829" xr:uid="{00000000-0005-0000-0000-000041030000}"/>
    <cellStyle name="Style 1" xfId="830" xr:uid="{00000000-0005-0000-0000-000042030000}"/>
    <cellStyle name="Title" xfId="831" xr:uid="{00000000-0005-0000-0000-000043030000}"/>
    <cellStyle name="Title 2" xfId="832" xr:uid="{00000000-0005-0000-0000-000044030000}"/>
    <cellStyle name="Title 2 2" xfId="833" xr:uid="{00000000-0005-0000-0000-000045030000}"/>
    <cellStyle name="Title 2 3" xfId="834" xr:uid="{00000000-0005-0000-0000-000046030000}"/>
    <cellStyle name="Title 2 4" xfId="835" xr:uid="{00000000-0005-0000-0000-000047030000}"/>
    <cellStyle name="Title 2 5" xfId="836" xr:uid="{00000000-0005-0000-0000-000048030000}"/>
    <cellStyle name="Title 3" xfId="837" xr:uid="{00000000-0005-0000-0000-000049030000}"/>
    <cellStyle name="Title 4" xfId="838" xr:uid="{00000000-0005-0000-0000-00004A030000}"/>
    <cellStyle name="Title 4 2" xfId="839" xr:uid="{00000000-0005-0000-0000-00004B030000}"/>
    <cellStyle name="Title 5" xfId="840" xr:uid="{00000000-0005-0000-0000-00004C030000}"/>
    <cellStyle name="Title 6" xfId="841" xr:uid="{00000000-0005-0000-0000-00004D030000}"/>
    <cellStyle name="Title 7" xfId="842" xr:uid="{00000000-0005-0000-0000-00004E030000}"/>
    <cellStyle name="Total" xfId="843" xr:uid="{00000000-0005-0000-0000-00004F030000}"/>
    <cellStyle name="Total 2" xfId="844" xr:uid="{00000000-0005-0000-0000-000050030000}"/>
    <cellStyle name="Total 2 2" xfId="845" xr:uid="{00000000-0005-0000-0000-000051030000}"/>
    <cellStyle name="Total 2 3" xfId="846" xr:uid="{00000000-0005-0000-0000-000052030000}"/>
    <cellStyle name="Total 2 4" xfId="847" xr:uid="{00000000-0005-0000-0000-000053030000}"/>
    <cellStyle name="Total 2 5" xfId="848" xr:uid="{00000000-0005-0000-0000-000054030000}"/>
    <cellStyle name="Total 2_anakia II etapi.xls sm. defeqturi" xfId="849" xr:uid="{00000000-0005-0000-0000-000055030000}"/>
    <cellStyle name="Total 3" xfId="850" xr:uid="{00000000-0005-0000-0000-000056030000}"/>
    <cellStyle name="Total 4" xfId="851" xr:uid="{00000000-0005-0000-0000-000057030000}"/>
    <cellStyle name="Total 4 2" xfId="852" xr:uid="{00000000-0005-0000-0000-000058030000}"/>
    <cellStyle name="Total 4_anakia II etapi.xls sm. defeqturi" xfId="853" xr:uid="{00000000-0005-0000-0000-000059030000}"/>
    <cellStyle name="Total 5" xfId="854" xr:uid="{00000000-0005-0000-0000-00005A030000}"/>
    <cellStyle name="Total 6" xfId="855" xr:uid="{00000000-0005-0000-0000-00005B030000}"/>
    <cellStyle name="Total 7" xfId="856" xr:uid="{00000000-0005-0000-0000-00005C030000}"/>
    <cellStyle name="Warning Text" xfId="857" xr:uid="{00000000-0005-0000-0000-00005D030000}"/>
    <cellStyle name="Warning Text 2" xfId="858" xr:uid="{00000000-0005-0000-0000-00005E030000}"/>
    <cellStyle name="Warning Text 2 2" xfId="859" xr:uid="{00000000-0005-0000-0000-00005F030000}"/>
    <cellStyle name="Warning Text 2 3" xfId="860" xr:uid="{00000000-0005-0000-0000-000060030000}"/>
    <cellStyle name="Warning Text 2 4" xfId="861" xr:uid="{00000000-0005-0000-0000-000061030000}"/>
    <cellStyle name="Warning Text 2 5" xfId="862" xr:uid="{00000000-0005-0000-0000-000062030000}"/>
    <cellStyle name="Warning Text 3" xfId="863" xr:uid="{00000000-0005-0000-0000-000063030000}"/>
    <cellStyle name="Warning Text 4" xfId="864" xr:uid="{00000000-0005-0000-0000-000064030000}"/>
    <cellStyle name="Warning Text 4 2" xfId="865" xr:uid="{00000000-0005-0000-0000-000065030000}"/>
    <cellStyle name="Warning Text 5" xfId="866" xr:uid="{00000000-0005-0000-0000-000066030000}"/>
    <cellStyle name="Warning Text 6" xfId="867" xr:uid="{00000000-0005-0000-0000-000067030000}"/>
    <cellStyle name="Warning Text 7" xfId="868" xr:uid="{00000000-0005-0000-0000-000068030000}"/>
    <cellStyle name="Обычный 10" xfId="869" xr:uid="{00000000-0005-0000-0000-00006B030000}"/>
    <cellStyle name="Обычный 10 2" xfId="870" xr:uid="{00000000-0005-0000-0000-00006C030000}"/>
    <cellStyle name="Обычный 11" xfId="5" xr:uid="{00000000-0005-0000-0000-00006D030000}"/>
    <cellStyle name="Обычный 2" xfId="3" xr:uid="{00000000-0005-0000-0000-00006E030000}"/>
    <cellStyle name="Обычный 2 2" xfId="871" xr:uid="{00000000-0005-0000-0000-00006F030000}"/>
    <cellStyle name="Обычный 3" xfId="872" xr:uid="{00000000-0005-0000-0000-000070030000}"/>
    <cellStyle name="Обычный 3 2" xfId="873" xr:uid="{00000000-0005-0000-0000-000071030000}"/>
    <cellStyle name="Обычный 3 3" xfId="874" xr:uid="{00000000-0005-0000-0000-000072030000}"/>
    <cellStyle name="Обычный 4" xfId="875" xr:uid="{00000000-0005-0000-0000-000073030000}"/>
    <cellStyle name="Обычный 4 2" xfId="876" xr:uid="{00000000-0005-0000-0000-000074030000}"/>
    <cellStyle name="Обычный 4 3" xfId="877" xr:uid="{00000000-0005-0000-0000-000075030000}"/>
    <cellStyle name="Обычный 4 4" xfId="878" xr:uid="{00000000-0005-0000-0000-000076030000}"/>
    <cellStyle name="Обычный 5" xfId="879" xr:uid="{00000000-0005-0000-0000-000077030000}"/>
    <cellStyle name="Обычный 5 2" xfId="880" xr:uid="{00000000-0005-0000-0000-000078030000}"/>
    <cellStyle name="Обычный 5 2 2" xfId="881" xr:uid="{00000000-0005-0000-0000-000079030000}"/>
    <cellStyle name="Обычный 5 3" xfId="882" xr:uid="{00000000-0005-0000-0000-00007A030000}"/>
    <cellStyle name="Обычный 5 4" xfId="883" xr:uid="{00000000-0005-0000-0000-00007B030000}"/>
    <cellStyle name="Обычный 5 4 2" xfId="884" xr:uid="{00000000-0005-0000-0000-00007C030000}"/>
    <cellStyle name="Обычный 5 5" xfId="885" xr:uid="{00000000-0005-0000-0000-00007D030000}"/>
    <cellStyle name="Обычный 6" xfId="886" xr:uid="{00000000-0005-0000-0000-00007E030000}"/>
    <cellStyle name="Обычный 6 2" xfId="887" xr:uid="{00000000-0005-0000-0000-00007F030000}"/>
    <cellStyle name="Обычный 7" xfId="888" xr:uid="{00000000-0005-0000-0000-000080030000}"/>
    <cellStyle name="Обычный 8" xfId="889" xr:uid="{00000000-0005-0000-0000-000081030000}"/>
    <cellStyle name="Обычный 8 2" xfId="890" xr:uid="{00000000-0005-0000-0000-000082030000}"/>
    <cellStyle name="Обычный 9" xfId="891" xr:uid="{00000000-0005-0000-0000-000083030000}"/>
    <cellStyle name="Плохой 2" xfId="892" xr:uid="{00000000-0005-0000-0000-000086030000}"/>
    <cellStyle name="Процентный 2" xfId="893" xr:uid="{00000000-0005-0000-0000-000087030000}"/>
    <cellStyle name="Процентный 3" xfId="894" xr:uid="{00000000-0005-0000-0000-000088030000}"/>
    <cellStyle name="Процентный 3 2" xfId="895" xr:uid="{00000000-0005-0000-0000-000089030000}"/>
    <cellStyle name="Финансовый 2" xfId="896" xr:uid="{00000000-0005-0000-0000-00008B030000}"/>
    <cellStyle name="Финансовый 2 2" xfId="897" xr:uid="{00000000-0005-0000-0000-00008C030000}"/>
    <cellStyle name="Финансовый 3" xfId="898" xr:uid="{00000000-0005-0000-0000-00008D030000}"/>
    <cellStyle name="Финансовый 4" xfId="899" xr:uid="{00000000-0005-0000-0000-00008E030000}"/>
    <cellStyle name="Финансовый 5" xfId="900" xr:uid="{00000000-0005-0000-0000-00008F030000}"/>
    <cellStyle name="Финансовый 6" xfId="478" xr:uid="{00000000-0005-0000-0000-000090030000}"/>
  </cellStyles>
  <dxfs count="0"/>
  <tableStyles count="0" defaultTableStyle="TableStyleMedium9" defaultPivotStyle="PivotStyleLight16"/>
  <colors>
    <mruColors>
      <color rgb="FFFFFFCC"/>
      <color rgb="FFFFCCFF"/>
      <color rgb="FF00FF99"/>
      <color rgb="FF66FFCC"/>
      <color rgb="FF9900FF"/>
      <color rgb="FFFF99FF"/>
      <color rgb="FFFF66FF"/>
      <color rgb="FFFED2A2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N271"/>
  <sheetViews>
    <sheetView tabSelected="1" zoomScale="80" zoomScaleNormal="8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S12" sqref="S12"/>
    </sheetView>
  </sheetViews>
  <sheetFormatPr defaultColWidth="8.85546875" defaultRowHeight="15.75"/>
  <cols>
    <col min="1" max="1" width="6.7109375" style="2" customWidth="1"/>
    <col min="2" max="2" width="8.140625" style="74" customWidth="1"/>
    <col min="3" max="3" width="29.85546875" style="5" customWidth="1"/>
    <col min="4" max="4" width="8.28515625" style="2" customWidth="1"/>
    <col min="5" max="5" width="10" style="14" customWidth="1"/>
    <col min="6" max="6" width="10.42578125" style="1" customWidth="1"/>
    <col min="7" max="7" width="9.140625" style="7" customWidth="1"/>
    <col min="8" max="8" width="10.140625" style="7" customWidth="1"/>
    <col min="9" max="9" width="9.28515625" style="7" customWidth="1"/>
    <col min="10" max="10" width="12" style="7" customWidth="1"/>
    <col min="11" max="11" width="6.5703125" style="7" customWidth="1"/>
    <col min="12" max="12" width="9.42578125" style="7" customWidth="1"/>
    <col min="13" max="13" width="11.42578125" style="7" customWidth="1"/>
    <col min="14" max="14" width="12.140625" style="11" customWidth="1"/>
    <col min="15" max="16384" width="8.85546875" style="11"/>
  </cols>
  <sheetData>
    <row r="1" spans="1:14" ht="53.45" customHeight="1">
      <c r="A1" s="156" t="s">
        <v>133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ht="21">
      <c r="A2" s="156" t="s">
        <v>128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>
      <c r="A3" s="103"/>
      <c r="B3" s="44"/>
      <c r="C3" s="154" t="s">
        <v>129</v>
      </c>
      <c r="D3" s="154"/>
      <c r="E3" s="154"/>
      <c r="F3" s="154"/>
      <c r="G3" s="154"/>
      <c r="H3" s="154"/>
      <c r="I3" s="154"/>
      <c r="J3" s="154"/>
      <c r="K3" s="154"/>
      <c r="L3" s="154"/>
      <c r="M3" s="10"/>
    </row>
    <row r="4" spans="1:14">
      <c r="A4" s="103"/>
      <c r="B4" s="44"/>
      <c r="C4" s="118"/>
      <c r="D4" s="44"/>
      <c r="E4" s="122"/>
      <c r="F4" s="110"/>
      <c r="G4" s="10"/>
      <c r="H4" s="10"/>
      <c r="I4" s="10"/>
      <c r="J4" s="10"/>
      <c r="K4" s="10"/>
      <c r="L4" s="10"/>
      <c r="M4" s="10"/>
    </row>
    <row r="5" spans="1:14" ht="35.450000000000003" customHeight="1">
      <c r="A5" s="157" t="s">
        <v>0</v>
      </c>
      <c r="B5" s="158" t="s">
        <v>1</v>
      </c>
      <c r="C5" s="159" t="s">
        <v>2</v>
      </c>
      <c r="D5" s="157" t="s">
        <v>3</v>
      </c>
      <c r="E5" s="163" t="s">
        <v>46</v>
      </c>
      <c r="F5" s="163"/>
      <c r="G5" s="160" t="s">
        <v>4</v>
      </c>
      <c r="H5" s="160"/>
      <c r="I5" s="160" t="s">
        <v>5</v>
      </c>
      <c r="J5" s="160"/>
      <c r="K5" s="161" t="s">
        <v>22</v>
      </c>
      <c r="L5" s="162"/>
      <c r="M5" s="160" t="s">
        <v>6</v>
      </c>
    </row>
    <row r="6" spans="1:14" ht="47.25">
      <c r="A6" s="157"/>
      <c r="B6" s="158"/>
      <c r="C6" s="159"/>
      <c r="D6" s="157"/>
      <c r="E6" s="15" t="s">
        <v>47</v>
      </c>
      <c r="F6" s="30" t="s">
        <v>16</v>
      </c>
      <c r="G6" s="32" t="s">
        <v>7</v>
      </c>
      <c r="H6" s="32" t="s">
        <v>8</v>
      </c>
      <c r="I6" s="32" t="s">
        <v>7</v>
      </c>
      <c r="J6" s="32" t="s">
        <v>8</v>
      </c>
      <c r="K6" s="32" t="s">
        <v>7</v>
      </c>
      <c r="L6" s="32" t="s">
        <v>8</v>
      </c>
      <c r="M6" s="160"/>
    </row>
    <row r="7" spans="1:14">
      <c r="A7" s="108">
        <v>1</v>
      </c>
      <c r="B7" s="104">
        <v>2</v>
      </c>
      <c r="C7" s="106">
        <v>3</v>
      </c>
      <c r="D7" s="108">
        <v>4</v>
      </c>
      <c r="E7" s="15">
        <v>5</v>
      </c>
      <c r="F7" s="30">
        <v>6</v>
      </c>
      <c r="G7" s="15">
        <v>7</v>
      </c>
      <c r="H7" s="30">
        <v>8</v>
      </c>
      <c r="I7" s="15">
        <v>9</v>
      </c>
      <c r="J7" s="30">
        <v>10</v>
      </c>
      <c r="K7" s="15">
        <v>11</v>
      </c>
      <c r="L7" s="30">
        <v>12</v>
      </c>
      <c r="M7" s="15">
        <v>13</v>
      </c>
    </row>
    <row r="8" spans="1:14" s="40" customFormat="1" ht="63.75" customHeight="1">
      <c r="A8" s="146" t="s">
        <v>72</v>
      </c>
      <c r="B8" s="136" t="s">
        <v>63</v>
      </c>
      <c r="C8" s="66" t="s">
        <v>151</v>
      </c>
      <c r="D8" s="41" t="s">
        <v>12</v>
      </c>
      <c r="E8" s="35"/>
      <c r="F8" s="31">
        <v>16</v>
      </c>
      <c r="G8" s="137"/>
      <c r="H8" s="137"/>
      <c r="I8" s="137"/>
      <c r="J8" s="137"/>
      <c r="K8" s="137"/>
      <c r="L8" s="137"/>
      <c r="M8" s="137"/>
      <c r="N8" s="107"/>
    </row>
    <row r="9" spans="1:14" s="40" customFormat="1" ht="64.5" customHeight="1">
      <c r="A9" s="147"/>
      <c r="B9" s="136"/>
      <c r="C9" s="82" t="s">
        <v>18</v>
      </c>
      <c r="D9" s="133" t="s">
        <v>21</v>
      </c>
      <c r="E9" s="111">
        <v>0.3</v>
      </c>
      <c r="F9" s="113">
        <f>F8*E9</f>
        <v>4.8</v>
      </c>
      <c r="G9" s="116"/>
      <c r="H9" s="137"/>
      <c r="I9" s="137"/>
      <c r="J9" s="137"/>
      <c r="K9" s="137"/>
      <c r="L9" s="137"/>
      <c r="M9" s="137"/>
      <c r="N9" s="107"/>
    </row>
    <row r="10" spans="1:14" s="40" customFormat="1" ht="63.75" customHeight="1">
      <c r="A10" s="146" t="s">
        <v>73</v>
      </c>
      <c r="B10" s="143" t="s">
        <v>63</v>
      </c>
      <c r="C10" s="66" t="s">
        <v>135</v>
      </c>
      <c r="D10" s="41" t="s">
        <v>12</v>
      </c>
      <c r="E10" s="35"/>
      <c r="F10" s="31">
        <v>2</v>
      </c>
      <c r="G10" s="144"/>
      <c r="H10" s="144"/>
      <c r="I10" s="144"/>
      <c r="J10" s="144"/>
      <c r="K10" s="144"/>
      <c r="L10" s="144"/>
      <c r="M10" s="144"/>
      <c r="N10" s="107"/>
    </row>
    <row r="11" spans="1:14" s="40" customFormat="1" ht="64.5" customHeight="1">
      <c r="A11" s="147"/>
      <c r="B11" s="143"/>
      <c r="C11" s="82" t="s">
        <v>18</v>
      </c>
      <c r="D11" s="140" t="s">
        <v>20</v>
      </c>
      <c r="E11" s="111">
        <v>3.88</v>
      </c>
      <c r="F11" s="113">
        <f>F10*E11</f>
        <v>7.76</v>
      </c>
      <c r="G11" s="116"/>
      <c r="H11" s="144"/>
      <c r="I11" s="144"/>
      <c r="J11" s="144"/>
      <c r="K11" s="144"/>
      <c r="L11" s="144"/>
      <c r="M11" s="144"/>
      <c r="N11" s="107"/>
    </row>
    <row r="12" spans="1:14" s="40" customFormat="1" ht="96" customHeight="1">
      <c r="A12" s="148" t="s">
        <v>37</v>
      </c>
      <c r="B12" s="136" t="s">
        <v>105</v>
      </c>
      <c r="C12" s="33" t="s">
        <v>136</v>
      </c>
      <c r="D12" s="136" t="s">
        <v>108</v>
      </c>
      <c r="E12" s="16"/>
      <c r="F12" s="31">
        <v>3.5</v>
      </c>
      <c r="G12" s="49"/>
      <c r="H12" s="137"/>
      <c r="I12" s="49"/>
      <c r="J12" s="137"/>
      <c r="K12" s="49"/>
      <c r="L12" s="137"/>
      <c r="M12" s="137"/>
      <c r="N12" s="107"/>
    </row>
    <row r="13" spans="1:14" s="40" customFormat="1" ht="58.5" customHeight="1">
      <c r="A13" s="149"/>
      <c r="B13" s="136"/>
      <c r="C13" s="50" t="s">
        <v>35</v>
      </c>
      <c r="D13" s="132" t="s">
        <v>43</v>
      </c>
      <c r="E13" s="138">
        <v>3</v>
      </c>
      <c r="F13" s="30">
        <f>E13*F12</f>
        <v>10.5</v>
      </c>
      <c r="G13" s="137"/>
      <c r="H13" s="137"/>
      <c r="I13" s="137"/>
      <c r="J13" s="137"/>
      <c r="K13" s="137"/>
      <c r="L13" s="137"/>
      <c r="M13" s="137"/>
      <c r="N13" s="107"/>
    </row>
    <row r="14" spans="1:14" s="40" customFormat="1" ht="64.5" customHeight="1">
      <c r="A14" s="149"/>
      <c r="B14" s="136"/>
      <c r="C14" s="50" t="s">
        <v>130</v>
      </c>
      <c r="D14" s="132" t="s">
        <v>109</v>
      </c>
      <c r="E14" s="138"/>
      <c r="F14" s="30">
        <f>F12</f>
        <v>3.5</v>
      </c>
      <c r="G14" s="137"/>
      <c r="H14" s="137"/>
      <c r="I14" s="137"/>
      <c r="J14" s="137"/>
      <c r="K14" s="137"/>
      <c r="L14" s="137"/>
      <c r="M14" s="137"/>
      <c r="N14" s="107"/>
    </row>
    <row r="15" spans="1:14" s="40" customFormat="1" ht="71.25" customHeight="1">
      <c r="A15" s="150"/>
      <c r="B15" s="136"/>
      <c r="C15" s="50" t="s">
        <v>25</v>
      </c>
      <c r="D15" s="119" t="s">
        <v>17</v>
      </c>
      <c r="E15" s="138">
        <v>2</v>
      </c>
      <c r="F15" s="30">
        <f>E15*F12</f>
        <v>7</v>
      </c>
      <c r="G15" s="137"/>
      <c r="H15" s="137"/>
      <c r="I15" s="137"/>
      <c r="J15" s="137"/>
      <c r="K15" s="137"/>
      <c r="L15" s="137"/>
      <c r="M15" s="137"/>
      <c r="N15" s="107"/>
    </row>
    <row r="16" spans="1:14" s="40" customFormat="1" ht="66.75" customHeight="1">
      <c r="A16" s="146" t="s">
        <v>74</v>
      </c>
      <c r="B16" s="72" t="s">
        <v>56</v>
      </c>
      <c r="C16" s="76" t="s">
        <v>137</v>
      </c>
      <c r="D16" s="72" t="s">
        <v>108</v>
      </c>
      <c r="E16" s="21"/>
      <c r="F16" s="61">
        <v>13.12</v>
      </c>
      <c r="G16" s="49"/>
      <c r="H16" s="137"/>
      <c r="I16" s="49"/>
      <c r="J16" s="137"/>
      <c r="K16" s="49"/>
      <c r="L16" s="137"/>
      <c r="M16" s="137"/>
      <c r="N16" s="107"/>
    </row>
    <row r="17" spans="1:14" s="40" customFormat="1" ht="44.25" customHeight="1">
      <c r="A17" s="151"/>
      <c r="B17" s="72"/>
      <c r="C17" s="52" t="s">
        <v>35</v>
      </c>
      <c r="D17" s="135" t="s">
        <v>43</v>
      </c>
      <c r="E17" s="22">
        <f>840*0.01</f>
        <v>8.4</v>
      </c>
      <c r="F17" s="53">
        <f>E17*F16</f>
        <v>110.208</v>
      </c>
      <c r="G17" s="54"/>
      <c r="H17" s="137"/>
      <c r="I17" s="54"/>
      <c r="J17" s="137"/>
      <c r="K17" s="54"/>
      <c r="L17" s="137"/>
      <c r="M17" s="137"/>
      <c r="N17" s="107"/>
    </row>
    <row r="18" spans="1:14" s="40" customFormat="1" ht="51" customHeight="1">
      <c r="A18" s="151"/>
      <c r="B18" s="72"/>
      <c r="C18" s="52" t="s">
        <v>39</v>
      </c>
      <c r="D18" s="135" t="s">
        <v>109</v>
      </c>
      <c r="E18" s="22">
        <f>101.5*0.01</f>
        <v>1.0150000000000001</v>
      </c>
      <c r="F18" s="53">
        <f>E18*F16</f>
        <v>13.316800000000001</v>
      </c>
      <c r="G18" s="54"/>
      <c r="H18" s="137"/>
      <c r="I18" s="54"/>
      <c r="J18" s="137"/>
      <c r="K18" s="54"/>
      <c r="L18" s="137"/>
      <c r="M18" s="137"/>
      <c r="N18" s="107"/>
    </row>
    <row r="19" spans="1:14" s="40" customFormat="1" ht="48" customHeight="1">
      <c r="A19" s="151"/>
      <c r="B19" s="72"/>
      <c r="C19" s="62" t="s">
        <v>106</v>
      </c>
      <c r="D19" s="135" t="s">
        <v>110</v>
      </c>
      <c r="E19" s="22">
        <f>137*0.01</f>
        <v>1.37</v>
      </c>
      <c r="F19" s="53">
        <f>E19*F16</f>
        <v>17.974399999999999</v>
      </c>
      <c r="G19" s="54"/>
      <c r="H19" s="137"/>
      <c r="I19" s="54"/>
      <c r="J19" s="137"/>
      <c r="K19" s="54"/>
      <c r="L19" s="137"/>
      <c r="M19" s="137"/>
      <c r="N19" s="107"/>
    </row>
    <row r="20" spans="1:14" s="40" customFormat="1" ht="36.75" customHeight="1">
      <c r="A20" s="151"/>
      <c r="B20" s="72"/>
      <c r="C20" s="52" t="s">
        <v>54</v>
      </c>
      <c r="D20" s="135" t="s">
        <v>109</v>
      </c>
      <c r="E20" s="22">
        <f>(0.84+2.56+0.26)/100</f>
        <v>3.6600000000000001E-2</v>
      </c>
      <c r="F20" s="53">
        <f>E20*F16</f>
        <v>0.48019199999999995</v>
      </c>
      <c r="G20" s="54"/>
      <c r="H20" s="137"/>
      <c r="I20" s="54"/>
      <c r="J20" s="137"/>
      <c r="K20" s="54"/>
      <c r="L20" s="137"/>
      <c r="M20" s="137"/>
      <c r="N20" s="107"/>
    </row>
    <row r="21" spans="1:14" s="40" customFormat="1" ht="66.75" customHeight="1">
      <c r="A21" s="151"/>
      <c r="B21" s="72"/>
      <c r="C21" s="52" t="s">
        <v>25</v>
      </c>
      <c r="D21" s="135" t="s">
        <v>17</v>
      </c>
      <c r="E21" s="22">
        <v>2</v>
      </c>
      <c r="F21" s="53">
        <f>E21*F16</f>
        <v>26.24</v>
      </c>
      <c r="G21" s="54"/>
      <c r="H21" s="137"/>
      <c r="I21" s="54"/>
      <c r="J21" s="137"/>
      <c r="K21" s="54"/>
      <c r="L21" s="137"/>
      <c r="M21" s="137"/>
      <c r="N21" s="107"/>
    </row>
    <row r="22" spans="1:14" s="40" customFormat="1" ht="48.75" customHeight="1">
      <c r="A22" s="151"/>
      <c r="B22" s="72"/>
      <c r="C22" s="52" t="s">
        <v>131</v>
      </c>
      <c r="D22" s="135" t="s">
        <v>49</v>
      </c>
      <c r="E22" s="22"/>
      <c r="F22" s="53">
        <v>0.129</v>
      </c>
      <c r="G22" s="54"/>
      <c r="H22" s="137"/>
      <c r="I22" s="54"/>
      <c r="J22" s="137"/>
      <c r="K22" s="54"/>
      <c r="L22" s="137"/>
      <c r="M22" s="137"/>
      <c r="N22" s="107"/>
    </row>
    <row r="23" spans="1:14" s="40" customFormat="1" ht="74.25" customHeight="1">
      <c r="A23" s="152" t="s">
        <v>29</v>
      </c>
      <c r="B23" s="136" t="s">
        <v>26</v>
      </c>
      <c r="C23" s="65" t="s">
        <v>138</v>
      </c>
      <c r="D23" s="136" t="s">
        <v>12</v>
      </c>
      <c r="E23" s="16"/>
      <c r="F23" s="31">
        <v>4.49</v>
      </c>
      <c r="G23" s="137"/>
      <c r="H23" s="137"/>
      <c r="I23" s="137"/>
      <c r="J23" s="137"/>
      <c r="K23" s="137"/>
      <c r="L23" s="137"/>
      <c r="M23" s="137"/>
      <c r="N23" s="107"/>
    </row>
    <row r="24" spans="1:14" s="40" customFormat="1" ht="25.5" customHeight="1">
      <c r="A24" s="153"/>
      <c r="B24" s="136"/>
      <c r="C24" s="62" t="s">
        <v>18</v>
      </c>
      <c r="D24" s="132" t="s">
        <v>20</v>
      </c>
      <c r="E24" s="138">
        <v>3.36</v>
      </c>
      <c r="F24" s="30">
        <f>F23*E24</f>
        <v>15.086399999999999</v>
      </c>
      <c r="G24" s="137"/>
      <c r="H24" s="137"/>
      <c r="I24" s="137"/>
      <c r="J24" s="137"/>
      <c r="K24" s="137"/>
      <c r="L24" s="137"/>
      <c r="M24" s="137"/>
      <c r="N24" s="107"/>
    </row>
    <row r="25" spans="1:14" s="40" customFormat="1" ht="36" customHeight="1">
      <c r="A25" s="153"/>
      <c r="B25" s="136"/>
      <c r="C25" s="123" t="s">
        <v>139</v>
      </c>
      <c r="D25" s="132" t="s">
        <v>12</v>
      </c>
      <c r="E25" s="138">
        <v>0.92</v>
      </c>
      <c r="F25" s="30">
        <f>F23*E25</f>
        <v>4.1308000000000007</v>
      </c>
      <c r="G25" s="137"/>
      <c r="H25" s="137"/>
      <c r="I25" s="137"/>
      <c r="J25" s="137"/>
      <c r="K25" s="137"/>
      <c r="L25" s="137"/>
      <c r="M25" s="137"/>
      <c r="N25" s="107"/>
    </row>
    <row r="26" spans="1:14" s="40" customFormat="1" ht="33" customHeight="1">
      <c r="A26" s="153"/>
      <c r="B26" s="136"/>
      <c r="C26" s="62"/>
      <c r="D26" s="132" t="s">
        <v>11</v>
      </c>
      <c r="E26" s="138">
        <f>1/(0.4*0.2*0.2)</f>
        <v>62.499999999999986</v>
      </c>
      <c r="F26" s="30">
        <f>F23*E26</f>
        <v>280.62499999999994</v>
      </c>
      <c r="G26" s="137"/>
      <c r="H26" s="137"/>
      <c r="I26" s="137"/>
      <c r="J26" s="137"/>
      <c r="K26" s="137"/>
      <c r="L26" s="137"/>
      <c r="M26" s="137"/>
      <c r="N26" s="107"/>
    </row>
    <row r="27" spans="1:14" s="40" customFormat="1" ht="30" customHeight="1">
      <c r="A27" s="153"/>
      <c r="B27" s="136"/>
      <c r="C27" s="62" t="s">
        <v>40</v>
      </c>
      <c r="D27" s="132" t="s">
        <v>12</v>
      </c>
      <c r="E27" s="138">
        <v>0.11</v>
      </c>
      <c r="F27" s="30">
        <f>F23*E27</f>
        <v>0.49390000000000001</v>
      </c>
      <c r="G27" s="137"/>
      <c r="H27" s="137"/>
      <c r="I27" s="137"/>
      <c r="J27" s="137"/>
      <c r="K27" s="137"/>
      <c r="L27" s="137"/>
      <c r="M27" s="137"/>
      <c r="N27" s="107"/>
    </row>
    <row r="28" spans="1:14" s="40" customFormat="1" ht="39.75" customHeight="1">
      <c r="A28" s="153"/>
      <c r="B28" s="136"/>
      <c r="C28" s="62" t="s">
        <v>25</v>
      </c>
      <c r="D28" s="132" t="s">
        <v>17</v>
      </c>
      <c r="E28" s="138">
        <v>2</v>
      </c>
      <c r="F28" s="30">
        <f>F23*E28</f>
        <v>8.98</v>
      </c>
      <c r="G28" s="137"/>
      <c r="H28" s="137"/>
      <c r="I28" s="137"/>
      <c r="J28" s="137"/>
      <c r="K28" s="137"/>
      <c r="L28" s="137"/>
      <c r="M28" s="137"/>
      <c r="N28" s="107"/>
    </row>
    <row r="29" spans="1:14" s="40" customFormat="1" ht="66.75" customHeight="1">
      <c r="A29" s="146" t="s">
        <v>70</v>
      </c>
      <c r="B29" s="72" t="s">
        <v>56</v>
      </c>
      <c r="C29" s="76" t="s">
        <v>140</v>
      </c>
      <c r="D29" s="72" t="s">
        <v>108</v>
      </c>
      <c r="E29" s="21"/>
      <c r="F29" s="61">
        <v>0.5</v>
      </c>
      <c r="G29" s="49"/>
      <c r="H29" s="144"/>
      <c r="I29" s="49"/>
      <c r="J29" s="144"/>
      <c r="K29" s="49"/>
      <c r="L29" s="144"/>
      <c r="M29" s="144"/>
      <c r="N29" s="107"/>
    </row>
    <row r="30" spans="1:14" s="40" customFormat="1" ht="44.25" customHeight="1">
      <c r="A30" s="151"/>
      <c r="B30" s="72"/>
      <c r="C30" s="52" t="s">
        <v>35</v>
      </c>
      <c r="D30" s="142" t="s">
        <v>43</v>
      </c>
      <c r="E30" s="22">
        <f>840*0.01</f>
        <v>8.4</v>
      </c>
      <c r="F30" s="53">
        <f>E30*F29</f>
        <v>4.2</v>
      </c>
      <c r="G30" s="54"/>
      <c r="H30" s="144"/>
      <c r="I30" s="54"/>
      <c r="J30" s="144"/>
      <c r="K30" s="54"/>
      <c r="L30" s="144"/>
      <c r="M30" s="144"/>
      <c r="N30" s="107"/>
    </row>
    <row r="31" spans="1:14" s="40" customFormat="1" ht="51" customHeight="1">
      <c r="A31" s="151"/>
      <c r="B31" s="72"/>
      <c r="C31" s="52" t="s">
        <v>39</v>
      </c>
      <c r="D31" s="142" t="s">
        <v>109</v>
      </c>
      <c r="E31" s="22">
        <f>101.5*0.01</f>
        <v>1.0150000000000001</v>
      </c>
      <c r="F31" s="53">
        <f>E31*F29</f>
        <v>0.50750000000000006</v>
      </c>
      <c r="G31" s="54"/>
      <c r="H31" s="144"/>
      <c r="I31" s="54"/>
      <c r="J31" s="144"/>
      <c r="K31" s="54"/>
      <c r="L31" s="144"/>
      <c r="M31" s="144"/>
      <c r="N31" s="107"/>
    </row>
    <row r="32" spans="1:14" s="40" customFormat="1" ht="48" customHeight="1">
      <c r="A32" s="151"/>
      <c r="B32" s="72"/>
      <c r="C32" s="62" t="s">
        <v>106</v>
      </c>
      <c r="D32" s="142" t="s">
        <v>110</v>
      </c>
      <c r="E32" s="22">
        <f>137*0.01</f>
        <v>1.37</v>
      </c>
      <c r="F32" s="53">
        <f>E32*F29</f>
        <v>0.68500000000000005</v>
      </c>
      <c r="G32" s="54"/>
      <c r="H32" s="144"/>
      <c r="I32" s="54"/>
      <c r="J32" s="144"/>
      <c r="K32" s="54"/>
      <c r="L32" s="144"/>
      <c r="M32" s="144"/>
      <c r="N32" s="107"/>
    </row>
    <row r="33" spans="1:14" s="40" customFormat="1" ht="36.75" customHeight="1">
      <c r="A33" s="151"/>
      <c r="B33" s="72"/>
      <c r="C33" s="52" t="s">
        <v>54</v>
      </c>
      <c r="D33" s="142" t="s">
        <v>109</v>
      </c>
      <c r="E33" s="22">
        <f>(0.84+2.56+0.26)/100</f>
        <v>3.6600000000000001E-2</v>
      </c>
      <c r="F33" s="53">
        <f>E33*F29</f>
        <v>1.83E-2</v>
      </c>
      <c r="G33" s="54"/>
      <c r="H33" s="144"/>
      <c r="I33" s="54"/>
      <c r="J33" s="144"/>
      <c r="K33" s="54"/>
      <c r="L33" s="144"/>
      <c r="M33" s="144"/>
      <c r="N33" s="107"/>
    </row>
    <row r="34" spans="1:14" s="40" customFormat="1" ht="66.75" customHeight="1">
      <c r="A34" s="151"/>
      <c r="B34" s="72"/>
      <c r="C34" s="52" t="s">
        <v>25</v>
      </c>
      <c r="D34" s="142" t="s">
        <v>17</v>
      </c>
      <c r="E34" s="22">
        <v>2</v>
      </c>
      <c r="F34" s="53">
        <f>E34*F29</f>
        <v>1</v>
      </c>
      <c r="G34" s="54"/>
      <c r="H34" s="144"/>
      <c r="I34" s="54"/>
      <c r="J34" s="144"/>
      <c r="K34" s="54"/>
      <c r="L34" s="144"/>
      <c r="M34" s="144"/>
      <c r="N34" s="107"/>
    </row>
    <row r="35" spans="1:14" s="40" customFormat="1" ht="48.75" customHeight="1">
      <c r="A35" s="151"/>
      <c r="B35" s="72"/>
      <c r="C35" s="52" t="s">
        <v>131</v>
      </c>
      <c r="D35" s="142" t="s">
        <v>49</v>
      </c>
      <c r="E35" s="22"/>
      <c r="F35" s="53">
        <v>2.8000000000000001E-2</v>
      </c>
      <c r="G35" s="54"/>
      <c r="H35" s="144"/>
      <c r="I35" s="54"/>
      <c r="J35" s="144"/>
      <c r="K35" s="54"/>
      <c r="L35" s="144"/>
      <c r="M35" s="144"/>
      <c r="N35" s="107"/>
    </row>
    <row r="36" spans="1:14" s="40" customFormat="1" ht="66.75" customHeight="1">
      <c r="A36" s="146" t="s">
        <v>75</v>
      </c>
      <c r="B36" s="72" t="s">
        <v>125</v>
      </c>
      <c r="C36" s="76" t="s">
        <v>141</v>
      </c>
      <c r="D36" s="72" t="s">
        <v>13</v>
      </c>
      <c r="E36" s="21"/>
      <c r="F36" s="61">
        <v>13</v>
      </c>
      <c r="G36" s="49"/>
      <c r="H36" s="144"/>
      <c r="I36" s="49"/>
      <c r="J36" s="144"/>
      <c r="K36" s="49"/>
      <c r="L36" s="144"/>
      <c r="M36" s="144"/>
      <c r="N36" s="107"/>
    </row>
    <row r="37" spans="1:14" s="40" customFormat="1" ht="44.25" customHeight="1">
      <c r="A37" s="151"/>
      <c r="B37" s="72"/>
      <c r="C37" s="52" t="s">
        <v>35</v>
      </c>
      <c r="D37" s="142" t="s">
        <v>43</v>
      </c>
      <c r="E37" s="22">
        <v>5</v>
      </c>
      <c r="F37" s="53">
        <f>E37*F36</f>
        <v>65</v>
      </c>
      <c r="G37" s="54"/>
      <c r="H37" s="144"/>
      <c r="I37" s="54"/>
      <c r="J37" s="144"/>
      <c r="K37" s="54"/>
      <c r="L37" s="144"/>
      <c r="M37" s="144"/>
      <c r="N37" s="107"/>
    </row>
    <row r="38" spans="1:14" s="40" customFormat="1" ht="46.5" customHeight="1">
      <c r="A38" s="151"/>
      <c r="B38" s="72"/>
      <c r="C38" s="50" t="s">
        <v>19</v>
      </c>
      <c r="D38" s="141" t="s">
        <v>17</v>
      </c>
      <c r="E38" s="22">
        <v>5</v>
      </c>
      <c r="F38" s="53">
        <f>E38*F36</f>
        <v>65</v>
      </c>
      <c r="G38" s="54"/>
      <c r="H38" s="144"/>
      <c r="I38" s="54"/>
      <c r="J38" s="144"/>
      <c r="K38" s="54"/>
      <c r="L38" s="144"/>
      <c r="M38" s="144"/>
      <c r="N38" s="107"/>
    </row>
    <row r="39" spans="1:14" s="40" customFormat="1" ht="51" customHeight="1">
      <c r="A39" s="151"/>
      <c r="B39" s="72"/>
      <c r="C39" s="52" t="s">
        <v>142</v>
      </c>
      <c r="D39" s="142" t="s">
        <v>49</v>
      </c>
      <c r="E39" s="22"/>
      <c r="F39" s="53">
        <v>6.5000000000000002E-2</v>
      </c>
      <c r="G39" s="54"/>
      <c r="H39" s="144"/>
      <c r="I39" s="54"/>
      <c r="J39" s="144"/>
      <c r="K39" s="54"/>
      <c r="L39" s="144"/>
      <c r="M39" s="144"/>
      <c r="N39" s="107"/>
    </row>
    <row r="40" spans="1:14" s="40" customFormat="1" ht="51" customHeight="1">
      <c r="A40" s="151"/>
      <c r="B40" s="72"/>
      <c r="C40" s="52" t="s">
        <v>143</v>
      </c>
      <c r="D40" s="142" t="s">
        <v>13</v>
      </c>
      <c r="E40" s="22">
        <v>1</v>
      </c>
      <c r="F40" s="53">
        <f>F36*E40</f>
        <v>13</v>
      </c>
      <c r="G40" s="54"/>
      <c r="H40" s="144"/>
      <c r="I40" s="54"/>
      <c r="J40" s="144"/>
      <c r="K40" s="54"/>
      <c r="L40" s="144"/>
      <c r="M40" s="144"/>
      <c r="N40" s="107"/>
    </row>
    <row r="41" spans="1:14" s="40" customFormat="1" ht="58.5" customHeight="1">
      <c r="A41" s="151"/>
      <c r="B41" s="72"/>
      <c r="C41" s="52" t="s">
        <v>144</v>
      </c>
      <c r="D41" s="142" t="s">
        <v>38</v>
      </c>
      <c r="E41" s="22"/>
      <c r="F41" s="53">
        <v>62</v>
      </c>
      <c r="G41" s="54"/>
      <c r="H41" s="144"/>
      <c r="I41" s="54"/>
      <c r="J41" s="144"/>
      <c r="K41" s="54"/>
      <c r="L41" s="144"/>
      <c r="M41" s="144"/>
      <c r="N41" s="107"/>
    </row>
    <row r="42" spans="1:14" s="40" customFormat="1" ht="50.25" customHeight="1">
      <c r="A42" s="151"/>
      <c r="B42" s="72"/>
      <c r="C42" s="52" t="s">
        <v>132</v>
      </c>
      <c r="D42" s="142" t="s">
        <v>38</v>
      </c>
      <c r="E42" s="22"/>
      <c r="F42" s="53">
        <v>180</v>
      </c>
      <c r="G42" s="54"/>
      <c r="H42" s="144"/>
      <c r="I42" s="54"/>
      <c r="J42" s="144"/>
      <c r="K42" s="54"/>
      <c r="L42" s="144"/>
      <c r="M42" s="144"/>
      <c r="N42" s="107"/>
    </row>
    <row r="43" spans="1:14" s="40" customFormat="1" ht="66.75" customHeight="1">
      <c r="A43" s="151"/>
      <c r="B43" s="72"/>
      <c r="C43" s="52" t="s">
        <v>25</v>
      </c>
      <c r="D43" s="142" t="s">
        <v>17</v>
      </c>
      <c r="E43" s="22">
        <v>2</v>
      </c>
      <c r="F43" s="53">
        <f>E43*F36</f>
        <v>26</v>
      </c>
      <c r="G43" s="54"/>
      <c r="H43" s="144"/>
      <c r="I43" s="54"/>
      <c r="J43" s="144"/>
      <c r="K43" s="54"/>
      <c r="L43" s="144"/>
      <c r="M43" s="144"/>
      <c r="N43" s="107"/>
    </row>
    <row r="44" spans="1:14" s="40" customFormat="1" ht="66.75" customHeight="1">
      <c r="A44" s="146" t="s">
        <v>30</v>
      </c>
      <c r="B44" s="72" t="s">
        <v>125</v>
      </c>
      <c r="C44" s="76" t="s">
        <v>145</v>
      </c>
      <c r="D44" s="72" t="s">
        <v>134</v>
      </c>
      <c r="E44" s="21"/>
      <c r="F44" s="61">
        <v>37</v>
      </c>
      <c r="G44" s="49"/>
      <c r="H44" s="144"/>
      <c r="I44" s="49"/>
      <c r="J44" s="144"/>
      <c r="K44" s="49"/>
      <c r="L44" s="144"/>
      <c r="M44" s="144"/>
      <c r="N44" s="107"/>
    </row>
    <row r="45" spans="1:14" s="40" customFormat="1" ht="44.25" customHeight="1">
      <c r="A45" s="151"/>
      <c r="B45" s="72"/>
      <c r="C45" s="52" t="s">
        <v>35</v>
      </c>
      <c r="D45" s="142" t="s">
        <v>43</v>
      </c>
      <c r="E45" s="22">
        <v>4</v>
      </c>
      <c r="F45" s="53">
        <f>E45*F44</f>
        <v>148</v>
      </c>
      <c r="G45" s="54"/>
      <c r="H45" s="144"/>
      <c r="I45" s="54"/>
      <c r="J45" s="144"/>
      <c r="K45" s="54"/>
      <c r="L45" s="144"/>
      <c r="M45" s="144"/>
      <c r="N45" s="107"/>
    </row>
    <row r="46" spans="1:14" s="40" customFormat="1" ht="46.5" customHeight="1">
      <c r="A46" s="151"/>
      <c r="B46" s="72"/>
      <c r="C46" s="50" t="s">
        <v>19</v>
      </c>
      <c r="D46" s="141" t="s">
        <v>17</v>
      </c>
      <c r="E46" s="22">
        <v>5</v>
      </c>
      <c r="F46" s="53">
        <f>E46*F44</f>
        <v>185</v>
      </c>
      <c r="G46" s="54"/>
      <c r="H46" s="144"/>
      <c r="I46" s="54"/>
      <c r="J46" s="144"/>
      <c r="K46" s="54"/>
      <c r="L46" s="144"/>
      <c r="M46" s="144"/>
      <c r="N46" s="107"/>
    </row>
    <row r="47" spans="1:14" s="40" customFormat="1" ht="51" customHeight="1">
      <c r="A47" s="151"/>
      <c r="B47" s="72"/>
      <c r="C47" s="52" t="s">
        <v>146</v>
      </c>
      <c r="D47" s="142" t="s">
        <v>49</v>
      </c>
      <c r="E47" s="22"/>
      <c r="F47" s="53">
        <v>0.193</v>
      </c>
      <c r="G47" s="54"/>
      <c r="H47" s="144"/>
      <c r="I47" s="54"/>
      <c r="J47" s="144"/>
      <c r="K47" s="54"/>
      <c r="L47" s="144"/>
      <c r="M47" s="144"/>
      <c r="N47" s="107"/>
    </row>
    <row r="48" spans="1:14" s="40" customFormat="1" ht="51" customHeight="1">
      <c r="A48" s="151"/>
      <c r="B48" s="72"/>
      <c r="C48" s="52" t="s">
        <v>147</v>
      </c>
      <c r="D48" s="142" t="s">
        <v>49</v>
      </c>
      <c r="E48" s="22"/>
      <c r="F48" s="53">
        <v>0.191</v>
      </c>
      <c r="G48" s="54"/>
      <c r="H48" s="144"/>
      <c r="I48" s="54"/>
      <c r="J48" s="144"/>
      <c r="K48" s="54"/>
      <c r="L48" s="144"/>
      <c r="M48" s="144"/>
      <c r="N48" s="107"/>
    </row>
    <row r="49" spans="1:14" s="40" customFormat="1" ht="51" customHeight="1">
      <c r="A49" s="151"/>
      <c r="B49" s="72"/>
      <c r="C49" s="52" t="s">
        <v>142</v>
      </c>
      <c r="D49" s="142" t="s">
        <v>49</v>
      </c>
      <c r="E49" s="22"/>
      <c r="F49" s="53">
        <v>0.47599999999999998</v>
      </c>
      <c r="G49" s="54"/>
      <c r="H49" s="144"/>
      <c r="I49" s="54"/>
      <c r="J49" s="144"/>
      <c r="K49" s="54"/>
      <c r="L49" s="144"/>
      <c r="M49" s="144"/>
      <c r="N49" s="107"/>
    </row>
    <row r="50" spans="1:14" s="40" customFormat="1" ht="50.25" customHeight="1">
      <c r="A50" s="151"/>
      <c r="B50" s="72"/>
      <c r="C50" s="52" t="s">
        <v>148</v>
      </c>
      <c r="D50" s="142" t="s">
        <v>149</v>
      </c>
      <c r="E50" s="22"/>
      <c r="F50" s="53">
        <v>1</v>
      </c>
      <c r="G50" s="54"/>
      <c r="H50" s="144"/>
      <c r="I50" s="54"/>
      <c r="J50" s="144"/>
      <c r="K50" s="54"/>
      <c r="L50" s="144"/>
      <c r="M50" s="144"/>
      <c r="N50" s="107"/>
    </row>
    <row r="51" spans="1:14" s="40" customFormat="1" ht="36.75" customHeight="1">
      <c r="A51" s="151"/>
      <c r="B51" s="72"/>
      <c r="C51" s="52" t="s">
        <v>36</v>
      </c>
      <c r="D51" s="142" t="s">
        <v>14</v>
      </c>
      <c r="E51" s="22"/>
      <c r="F51" s="53">
        <v>10</v>
      </c>
      <c r="G51" s="54"/>
      <c r="H51" s="144"/>
      <c r="I51" s="54"/>
      <c r="J51" s="144"/>
      <c r="K51" s="54"/>
      <c r="L51" s="144"/>
      <c r="M51" s="144"/>
      <c r="N51" s="107"/>
    </row>
    <row r="52" spans="1:14" s="40" customFormat="1" ht="66.75" customHeight="1">
      <c r="A52" s="151"/>
      <c r="B52" s="72"/>
      <c r="C52" s="52" t="s">
        <v>25</v>
      </c>
      <c r="D52" s="142" t="s">
        <v>17</v>
      </c>
      <c r="E52" s="22">
        <v>1</v>
      </c>
      <c r="F52" s="53">
        <f>E52*F44</f>
        <v>37</v>
      </c>
      <c r="G52" s="54"/>
      <c r="H52" s="144"/>
      <c r="I52" s="54"/>
      <c r="J52" s="144"/>
      <c r="K52" s="54"/>
      <c r="L52" s="144"/>
      <c r="M52" s="144"/>
      <c r="N52" s="107"/>
    </row>
    <row r="53" spans="1:14" s="40" customFormat="1" ht="75" customHeight="1">
      <c r="A53" s="146" t="s">
        <v>34</v>
      </c>
      <c r="B53" s="143" t="s">
        <v>63</v>
      </c>
      <c r="C53" s="66" t="s">
        <v>161</v>
      </c>
      <c r="D53" s="41" t="s">
        <v>12</v>
      </c>
      <c r="E53" s="35"/>
      <c r="F53" s="31">
        <v>9</v>
      </c>
      <c r="G53" s="144"/>
      <c r="H53" s="144"/>
      <c r="I53" s="144"/>
      <c r="J53" s="144"/>
      <c r="K53" s="144"/>
      <c r="L53" s="144"/>
      <c r="M53" s="144"/>
      <c r="N53" s="107"/>
    </row>
    <row r="54" spans="1:14" s="40" customFormat="1" ht="64.5" customHeight="1">
      <c r="A54" s="147"/>
      <c r="B54" s="143"/>
      <c r="C54" s="82" t="s">
        <v>18</v>
      </c>
      <c r="D54" s="140" t="s">
        <v>21</v>
      </c>
      <c r="E54" s="111">
        <v>0.3</v>
      </c>
      <c r="F54" s="113">
        <f>F53*E54</f>
        <v>2.6999999999999997</v>
      </c>
      <c r="G54" s="116"/>
      <c r="H54" s="144"/>
      <c r="I54" s="144"/>
      <c r="J54" s="144"/>
      <c r="K54" s="144"/>
      <c r="L54" s="144"/>
      <c r="M54" s="144"/>
      <c r="N54" s="107"/>
    </row>
    <row r="55" spans="1:14" s="40" customFormat="1" ht="63.75" customHeight="1">
      <c r="A55" s="146" t="s">
        <v>71</v>
      </c>
      <c r="B55" s="143" t="s">
        <v>63</v>
      </c>
      <c r="C55" s="66" t="s">
        <v>150</v>
      </c>
      <c r="D55" s="41" t="s">
        <v>12</v>
      </c>
      <c r="E55" s="35"/>
      <c r="F55" s="31">
        <v>2</v>
      </c>
      <c r="G55" s="144"/>
      <c r="H55" s="144"/>
      <c r="I55" s="144"/>
      <c r="J55" s="144"/>
      <c r="K55" s="144"/>
      <c r="L55" s="144"/>
      <c r="M55" s="144"/>
      <c r="N55" s="107"/>
    </row>
    <row r="56" spans="1:14" s="40" customFormat="1" ht="64.5" customHeight="1">
      <c r="A56" s="147"/>
      <c r="B56" s="143"/>
      <c r="C56" s="82" t="s">
        <v>18</v>
      </c>
      <c r="D56" s="140" t="s">
        <v>20</v>
      </c>
      <c r="E56" s="111">
        <v>3.88</v>
      </c>
      <c r="F56" s="113">
        <f>F55*E56</f>
        <v>7.76</v>
      </c>
      <c r="G56" s="116"/>
      <c r="H56" s="144"/>
      <c r="I56" s="144"/>
      <c r="J56" s="144"/>
      <c r="K56" s="144"/>
      <c r="L56" s="144"/>
      <c r="M56" s="144"/>
      <c r="N56" s="107"/>
    </row>
    <row r="57" spans="1:14" s="40" customFormat="1" ht="96" customHeight="1">
      <c r="A57" s="148" t="s">
        <v>158</v>
      </c>
      <c r="B57" s="143" t="s">
        <v>105</v>
      </c>
      <c r="C57" s="33" t="s">
        <v>152</v>
      </c>
      <c r="D57" s="143" t="s">
        <v>108</v>
      </c>
      <c r="E57" s="16"/>
      <c r="F57" s="31">
        <v>2.5</v>
      </c>
      <c r="G57" s="49"/>
      <c r="H57" s="144"/>
      <c r="I57" s="49"/>
      <c r="J57" s="144"/>
      <c r="K57" s="49"/>
      <c r="L57" s="144"/>
      <c r="M57" s="144"/>
      <c r="N57" s="107"/>
    </row>
    <row r="58" spans="1:14" s="40" customFormat="1" ht="58.5" customHeight="1">
      <c r="A58" s="149"/>
      <c r="B58" s="143"/>
      <c r="C58" s="50" t="s">
        <v>35</v>
      </c>
      <c r="D58" s="141" t="s">
        <v>43</v>
      </c>
      <c r="E58" s="145">
        <v>3</v>
      </c>
      <c r="F58" s="30">
        <f>E58*F57</f>
        <v>7.5</v>
      </c>
      <c r="G58" s="144"/>
      <c r="H58" s="144"/>
      <c r="I58" s="144"/>
      <c r="J58" s="144"/>
      <c r="K58" s="144"/>
      <c r="L58" s="144"/>
      <c r="M58" s="144"/>
      <c r="N58" s="107"/>
    </row>
    <row r="59" spans="1:14" s="40" customFormat="1" ht="64.5" customHeight="1">
      <c r="A59" s="149"/>
      <c r="B59" s="143"/>
      <c r="C59" s="50" t="s">
        <v>130</v>
      </c>
      <c r="D59" s="141" t="s">
        <v>109</v>
      </c>
      <c r="E59" s="145"/>
      <c r="F59" s="30">
        <f>F57</f>
        <v>2.5</v>
      </c>
      <c r="G59" s="144"/>
      <c r="H59" s="144"/>
      <c r="I59" s="144"/>
      <c r="J59" s="144"/>
      <c r="K59" s="144"/>
      <c r="L59" s="144"/>
      <c r="M59" s="144"/>
      <c r="N59" s="107"/>
    </row>
    <row r="60" spans="1:14" s="40" customFormat="1" ht="71.25" customHeight="1">
      <c r="A60" s="150"/>
      <c r="B60" s="143"/>
      <c r="C60" s="50" t="s">
        <v>25</v>
      </c>
      <c r="D60" s="119" t="s">
        <v>17</v>
      </c>
      <c r="E60" s="145">
        <v>2</v>
      </c>
      <c r="F60" s="30">
        <f>E60*F57</f>
        <v>5</v>
      </c>
      <c r="G60" s="144"/>
      <c r="H60" s="144"/>
      <c r="I60" s="144"/>
      <c r="J60" s="144"/>
      <c r="K60" s="144"/>
      <c r="L60" s="144"/>
      <c r="M60" s="144"/>
      <c r="N60" s="107"/>
    </row>
    <row r="61" spans="1:14" s="40" customFormat="1" ht="66.75" customHeight="1">
      <c r="A61" s="146" t="s">
        <v>159</v>
      </c>
      <c r="B61" s="72" t="s">
        <v>56</v>
      </c>
      <c r="C61" s="76" t="s">
        <v>153</v>
      </c>
      <c r="D61" s="72" t="s">
        <v>108</v>
      </c>
      <c r="E61" s="21"/>
      <c r="F61" s="61">
        <v>4.34</v>
      </c>
      <c r="G61" s="49"/>
      <c r="H61" s="144"/>
      <c r="I61" s="49"/>
      <c r="J61" s="144"/>
      <c r="K61" s="49"/>
      <c r="L61" s="144"/>
      <c r="M61" s="144"/>
      <c r="N61" s="107"/>
    </row>
    <row r="62" spans="1:14" s="40" customFormat="1" ht="44.25" customHeight="1">
      <c r="A62" s="151"/>
      <c r="B62" s="72"/>
      <c r="C62" s="52" t="s">
        <v>35</v>
      </c>
      <c r="D62" s="142" t="s">
        <v>43</v>
      </c>
      <c r="E62" s="22">
        <f>840*0.01</f>
        <v>8.4</v>
      </c>
      <c r="F62" s="53">
        <f>E62*F61</f>
        <v>36.456000000000003</v>
      </c>
      <c r="G62" s="54"/>
      <c r="H62" s="144"/>
      <c r="I62" s="54"/>
      <c r="J62" s="144"/>
      <c r="K62" s="54"/>
      <c r="L62" s="144"/>
      <c r="M62" s="144"/>
      <c r="N62" s="107"/>
    </row>
    <row r="63" spans="1:14" s="40" customFormat="1" ht="51" customHeight="1">
      <c r="A63" s="151"/>
      <c r="B63" s="72"/>
      <c r="C63" s="52" t="s">
        <v>39</v>
      </c>
      <c r="D63" s="142" t="s">
        <v>109</v>
      </c>
      <c r="E63" s="22">
        <f>101.5*0.01</f>
        <v>1.0150000000000001</v>
      </c>
      <c r="F63" s="53">
        <f>E63*F61</f>
        <v>4.4051</v>
      </c>
      <c r="G63" s="54"/>
      <c r="H63" s="144"/>
      <c r="I63" s="54"/>
      <c r="J63" s="144"/>
      <c r="K63" s="54"/>
      <c r="L63" s="144"/>
      <c r="M63" s="144"/>
      <c r="N63" s="107"/>
    </row>
    <row r="64" spans="1:14" s="40" customFormat="1" ht="48" customHeight="1">
      <c r="A64" s="151"/>
      <c r="B64" s="72"/>
      <c r="C64" s="62" t="s">
        <v>106</v>
      </c>
      <c r="D64" s="142" t="s">
        <v>110</v>
      </c>
      <c r="E64" s="22">
        <f>137*0.01</f>
        <v>1.37</v>
      </c>
      <c r="F64" s="53">
        <f>E64*F61</f>
        <v>5.9458000000000002</v>
      </c>
      <c r="G64" s="54"/>
      <c r="H64" s="144"/>
      <c r="I64" s="54"/>
      <c r="J64" s="144"/>
      <c r="K64" s="54"/>
      <c r="L64" s="144"/>
      <c r="M64" s="144"/>
      <c r="N64" s="107"/>
    </row>
    <row r="65" spans="1:14" s="40" customFormat="1" ht="36.75" customHeight="1">
      <c r="A65" s="151"/>
      <c r="B65" s="72"/>
      <c r="C65" s="52" t="s">
        <v>54</v>
      </c>
      <c r="D65" s="142" t="s">
        <v>109</v>
      </c>
      <c r="E65" s="22">
        <f>(0.84+2.56+0.26)/100</f>
        <v>3.6600000000000001E-2</v>
      </c>
      <c r="F65" s="53">
        <f>E65*F61</f>
        <v>0.15884399999999999</v>
      </c>
      <c r="G65" s="54"/>
      <c r="H65" s="144"/>
      <c r="I65" s="54"/>
      <c r="J65" s="144"/>
      <c r="K65" s="54"/>
      <c r="L65" s="144"/>
      <c r="M65" s="144"/>
      <c r="N65" s="107"/>
    </row>
    <row r="66" spans="1:14" s="40" customFormat="1" ht="66.75" customHeight="1">
      <c r="A66" s="151"/>
      <c r="B66" s="72"/>
      <c r="C66" s="52" t="s">
        <v>25</v>
      </c>
      <c r="D66" s="142" t="s">
        <v>17</v>
      </c>
      <c r="E66" s="22">
        <v>2</v>
      </c>
      <c r="F66" s="53">
        <f>E66*F61</f>
        <v>8.68</v>
      </c>
      <c r="G66" s="54"/>
      <c r="H66" s="144"/>
      <c r="I66" s="54"/>
      <c r="J66" s="144"/>
      <c r="K66" s="54"/>
      <c r="L66" s="144"/>
      <c r="M66" s="144"/>
      <c r="N66" s="107"/>
    </row>
    <row r="67" spans="1:14" s="40" customFormat="1" ht="48.75" customHeight="1">
      <c r="A67" s="151"/>
      <c r="B67" s="72"/>
      <c r="C67" s="52" t="s">
        <v>131</v>
      </c>
      <c r="D67" s="142" t="s">
        <v>49</v>
      </c>
      <c r="E67" s="22"/>
      <c r="F67" s="53">
        <v>0.23100000000000001</v>
      </c>
      <c r="G67" s="54"/>
      <c r="H67" s="144"/>
      <c r="I67" s="54"/>
      <c r="J67" s="144"/>
      <c r="K67" s="54"/>
      <c r="L67" s="144"/>
      <c r="M67" s="144"/>
      <c r="N67" s="107"/>
    </row>
    <row r="68" spans="1:14" s="40" customFormat="1" ht="83.25" customHeight="1">
      <c r="A68" s="152" t="s">
        <v>160</v>
      </c>
      <c r="B68" s="136" t="s">
        <v>65</v>
      </c>
      <c r="C68" s="65" t="s">
        <v>154</v>
      </c>
      <c r="D68" s="136" t="s">
        <v>111</v>
      </c>
      <c r="E68" s="138"/>
      <c r="F68" s="31">
        <v>59</v>
      </c>
      <c r="G68" s="117"/>
      <c r="H68" s="137"/>
      <c r="I68" s="137"/>
      <c r="J68" s="137"/>
      <c r="K68" s="137"/>
      <c r="L68" s="137"/>
      <c r="M68" s="137"/>
      <c r="N68" s="107"/>
    </row>
    <row r="69" spans="1:14" s="40" customFormat="1" ht="26.25" customHeight="1">
      <c r="A69" s="153"/>
      <c r="B69" s="139"/>
      <c r="C69" s="67" t="s">
        <v>18</v>
      </c>
      <c r="D69" s="48" t="s">
        <v>20</v>
      </c>
      <c r="E69" s="112">
        <f>68*0.01</f>
        <v>0.68</v>
      </c>
      <c r="F69" s="64">
        <f>F68*E69</f>
        <v>40.120000000000005</v>
      </c>
      <c r="G69" s="117"/>
      <c r="H69" s="137"/>
      <c r="I69" s="137"/>
      <c r="J69" s="137"/>
      <c r="K69" s="137"/>
      <c r="L69" s="137"/>
      <c r="M69" s="137"/>
      <c r="N69" s="107"/>
    </row>
    <row r="70" spans="1:14" s="40" customFormat="1" ht="32.25" customHeight="1">
      <c r="A70" s="153"/>
      <c r="B70" s="136"/>
      <c r="C70" s="62" t="s">
        <v>19</v>
      </c>
      <c r="D70" s="132" t="s">
        <v>17</v>
      </c>
      <c r="E70" s="112">
        <v>0.5</v>
      </c>
      <c r="F70" s="114">
        <f>F68*E70</f>
        <v>29.5</v>
      </c>
      <c r="G70" s="117"/>
      <c r="H70" s="137"/>
      <c r="I70" s="137"/>
      <c r="J70" s="137"/>
      <c r="K70" s="137"/>
      <c r="L70" s="137"/>
      <c r="M70" s="137"/>
      <c r="N70" s="107"/>
    </row>
    <row r="71" spans="1:14" s="40" customFormat="1" ht="44.25" customHeight="1">
      <c r="A71" s="153"/>
      <c r="B71" s="136"/>
      <c r="C71" s="62" t="s">
        <v>66</v>
      </c>
      <c r="D71" s="134" t="s">
        <v>44</v>
      </c>
      <c r="E71" s="138">
        <v>0.35</v>
      </c>
      <c r="F71" s="30">
        <f>E71*F68</f>
        <v>20.65</v>
      </c>
      <c r="G71" s="117"/>
      <c r="H71" s="137"/>
      <c r="I71" s="137"/>
      <c r="J71" s="137"/>
      <c r="K71" s="137"/>
      <c r="L71" s="137"/>
      <c r="M71" s="137"/>
      <c r="N71" s="107"/>
    </row>
    <row r="72" spans="1:14" s="40" customFormat="1" ht="29.25" customHeight="1">
      <c r="A72" s="155"/>
      <c r="B72" s="136"/>
      <c r="C72" s="62" t="s">
        <v>25</v>
      </c>
      <c r="D72" s="132" t="s">
        <v>17</v>
      </c>
      <c r="E72" s="112">
        <v>0.3</v>
      </c>
      <c r="F72" s="114">
        <f>F68*E72</f>
        <v>17.7</v>
      </c>
      <c r="G72" s="117"/>
      <c r="H72" s="137"/>
      <c r="I72" s="137"/>
      <c r="J72" s="137"/>
      <c r="K72" s="137"/>
      <c r="L72" s="137"/>
      <c r="M72" s="137"/>
      <c r="N72" s="107"/>
    </row>
    <row r="73" spans="1:14" s="40" customFormat="1" ht="158.25" customHeight="1">
      <c r="A73" s="157" t="s">
        <v>107</v>
      </c>
      <c r="B73" s="45" t="s">
        <v>41</v>
      </c>
      <c r="C73" s="65" t="s">
        <v>113</v>
      </c>
      <c r="D73" s="108" t="s">
        <v>12</v>
      </c>
      <c r="E73" s="15"/>
      <c r="F73" s="31">
        <v>7</v>
      </c>
      <c r="G73" s="32"/>
      <c r="H73" s="32"/>
      <c r="I73" s="32"/>
      <c r="J73" s="32"/>
      <c r="K73" s="32"/>
      <c r="L73" s="32"/>
      <c r="M73" s="32"/>
      <c r="N73" s="107"/>
    </row>
    <row r="74" spans="1:14" s="40" customFormat="1" ht="33.75" customHeight="1">
      <c r="A74" s="157"/>
      <c r="B74" s="104"/>
      <c r="C74" s="79" t="s">
        <v>24</v>
      </c>
      <c r="D74" s="38" t="s">
        <v>20</v>
      </c>
      <c r="E74" s="39">
        <v>1.85</v>
      </c>
      <c r="F74" s="90">
        <f>F73*E74</f>
        <v>12.950000000000001</v>
      </c>
      <c r="G74" s="51"/>
      <c r="H74" s="32"/>
      <c r="I74" s="51"/>
      <c r="J74" s="32"/>
      <c r="K74" s="32"/>
      <c r="L74" s="32"/>
      <c r="M74" s="32"/>
      <c r="N74" s="107"/>
    </row>
    <row r="75" spans="1:14" s="40" customFormat="1" ht="69.75" customHeight="1">
      <c r="A75" s="157"/>
      <c r="B75" s="45"/>
      <c r="C75" s="80" t="s">
        <v>42</v>
      </c>
      <c r="D75" s="108" t="s">
        <v>15</v>
      </c>
      <c r="E75" s="39"/>
      <c r="F75" s="60">
        <f>F73*1.65</f>
        <v>11.549999999999999</v>
      </c>
      <c r="G75" s="51"/>
      <c r="H75" s="32"/>
      <c r="I75" s="51"/>
      <c r="J75" s="32"/>
      <c r="K75" s="51"/>
      <c r="L75" s="32"/>
      <c r="M75" s="32"/>
      <c r="N75" s="107"/>
    </row>
    <row r="76" spans="1:14" s="40" customFormat="1" ht="33.75" customHeight="1">
      <c r="A76" s="157"/>
      <c r="B76" s="45"/>
      <c r="C76" s="79" t="s">
        <v>27</v>
      </c>
      <c r="D76" s="38" t="s">
        <v>20</v>
      </c>
      <c r="E76" s="39">
        <v>0.53</v>
      </c>
      <c r="F76" s="90">
        <f>F75*E76</f>
        <v>6.1215000000000002</v>
      </c>
      <c r="G76" s="51"/>
      <c r="H76" s="32"/>
      <c r="I76" s="51"/>
      <c r="J76" s="32"/>
      <c r="K76" s="51"/>
      <c r="L76" s="32"/>
      <c r="M76" s="32"/>
      <c r="N76" s="107"/>
    </row>
    <row r="77" spans="1:14" s="40" customFormat="1" ht="37.5" customHeight="1">
      <c r="A77" s="157"/>
      <c r="B77" s="104" t="s">
        <v>28</v>
      </c>
      <c r="C77" s="81" t="s">
        <v>127</v>
      </c>
      <c r="D77" s="108" t="s">
        <v>15</v>
      </c>
      <c r="E77" s="39"/>
      <c r="F77" s="60">
        <f>F75</f>
        <v>11.549999999999999</v>
      </c>
      <c r="G77" s="51"/>
      <c r="H77" s="32"/>
      <c r="I77" s="51"/>
      <c r="J77" s="32"/>
      <c r="K77" s="51"/>
      <c r="L77" s="32"/>
      <c r="M77" s="32"/>
      <c r="N77" s="107"/>
    </row>
    <row r="78" spans="1:14" s="40" customFormat="1">
      <c r="A78" s="108"/>
      <c r="B78" s="104"/>
      <c r="C78" s="106"/>
      <c r="D78" s="108"/>
      <c r="E78" s="15"/>
      <c r="F78" s="30"/>
      <c r="G78" s="32"/>
      <c r="H78" s="32"/>
      <c r="I78" s="32"/>
      <c r="J78" s="32"/>
      <c r="K78" s="32"/>
      <c r="L78" s="32"/>
      <c r="M78" s="32"/>
      <c r="N78" s="107"/>
    </row>
    <row r="79" spans="1:14" ht="38.25" customHeight="1">
      <c r="A79" s="108"/>
      <c r="B79" s="104"/>
      <c r="C79" s="105" t="s">
        <v>112</v>
      </c>
      <c r="D79" s="104"/>
      <c r="E79" s="16"/>
      <c r="F79" s="31"/>
      <c r="G79" s="49"/>
      <c r="H79" s="49">
        <f>SUM(H8:H78)</f>
        <v>0</v>
      </c>
      <c r="I79" s="49"/>
      <c r="J79" s="49">
        <f>SUM(J8:J78)</f>
        <v>0</v>
      </c>
      <c r="K79" s="49"/>
      <c r="L79" s="49">
        <f>SUM(L8:L78)</f>
        <v>0</v>
      </c>
      <c r="M79" s="49">
        <f>SUM(M8:M78)</f>
        <v>0</v>
      </c>
    </row>
    <row r="80" spans="1:14" ht="51" customHeight="1">
      <c r="A80" s="108"/>
      <c r="B80" s="26"/>
      <c r="C80" s="27" t="s">
        <v>114</v>
      </c>
      <c r="D80" s="26"/>
      <c r="E80" s="100"/>
      <c r="F80" s="25">
        <v>0.01</v>
      </c>
      <c r="G80" s="29"/>
      <c r="H80" s="29"/>
      <c r="I80" s="29"/>
      <c r="J80" s="29"/>
      <c r="K80" s="29"/>
      <c r="L80" s="29"/>
      <c r="M80" s="115">
        <f>H79*F80</f>
        <v>0</v>
      </c>
    </row>
    <row r="81" spans="1:13" ht="23.25" customHeight="1">
      <c r="A81" s="108"/>
      <c r="B81" s="26"/>
      <c r="C81" s="124" t="s">
        <v>32</v>
      </c>
      <c r="D81" s="26"/>
      <c r="E81" s="100"/>
      <c r="F81" s="28"/>
      <c r="G81" s="29"/>
      <c r="H81" s="29"/>
      <c r="I81" s="29"/>
      <c r="J81" s="29"/>
      <c r="K81" s="29"/>
      <c r="L81" s="29"/>
      <c r="M81" s="115">
        <f>M79+M80</f>
        <v>0</v>
      </c>
    </row>
    <row r="82" spans="1:13" ht="20.25" customHeight="1">
      <c r="A82" s="108"/>
      <c r="B82" s="26"/>
      <c r="C82" s="27" t="s">
        <v>33</v>
      </c>
      <c r="D82" s="47"/>
      <c r="E82" s="125"/>
      <c r="F82" s="25">
        <v>0.05</v>
      </c>
      <c r="G82" s="115"/>
      <c r="H82" s="115"/>
      <c r="I82" s="115"/>
      <c r="J82" s="115"/>
      <c r="K82" s="115"/>
      <c r="L82" s="115"/>
      <c r="M82" s="115">
        <f>M81*F82</f>
        <v>0</v>
      </c>
    </row>
    <row r="83" spans="1:13" ht="22.5" customHeight="1">
      <c r="A83" s="109"/>
      <c r="B83" s="126"/>
      <c r="C83" s="124" t="s">
        <v>32</v>
      </c>
      <c r="D83" s="119"/>
      <c r="E83" s="120"/>
      <c r="F83" s="127"/>
      <c r="G83" s="128"/>
      <c r="H83" s="128"/>
      <c r="I83" s="128"/>
      <c r="J83" s="128"/>
      <c r="K83" s="128"/>
      <c r="L83" s="128"/>
      <c r="M83" s="128">
        <f>M81+M82</f>
        <v>0</v>
      </c>
    </row>
    <row r="84" spans="1:13" ht="21.75" customHeight="1">
      <c r="A84" s="109"/>
      <c r="B84" s="126"/>
      <c r="C84" s="129" t="s">
        <v>31</v>
      </c>
      <c r="D84" s="119"/>
      <c r="E84" s="120"/>
      <c r="F84" s="127" t="s">
        <v>64</v>
      </c>
      <c r="G84" s="128"/>
      <c r="H84" s="128"/>
      <c r="I84" s="128"/>
      <c r="J84" s="128"/>
      <c r="K84" s="128"/>
      <c r="L84" s="128"/>
      <c r="M84" s="128">
        <f>M83*F84</f>
        <v>0</v>
      </c>
    </row>
    <row r="85" spans="1:13" ht="23.25" customHeight="1">
      <c r="A85" s="109"/>
      <c r="B85" s="126"/>
      <c r="C85" s="124" t="s">
        <v>32</v>
      </c>
      <c r="D85" s="119"/>
      <c r="E85" s="120"/>
      <c r="F85" s="127"/>
      <c r="G85" s="128"/>
      <c r="H85" s="128"/>
      <c r="I85" s="128"/>
      <c r="J85" s="128"/>
      <c r="K85" s="128"/>
      <c r="L85" s="128"/>
      <c r="M85" s="130">
        <f>M83+M84</f>
        <v>0</v>
      </c>
    </row>
    <row r="86" spans="1:13" ht="43.5" customHeight="1">
      <c r="A86" s="109"/>
      <c r="B86" s="126"/>
      <c r="C86" s="129" t="s">
        <v>9</v>
      </c>
      <c r="D86" s="119"/>
      <c r="E86" s="120"/>
      <c r="F86" s="131">
        <v>0.03</v>
      </c>
      <c r="G86" s="128"/>
      <c r="H86" s="128"/>
      <c r="I86" s="128"/>
      <c r="J86" s="128"/>
      <c r="K86" s="128"/>
      <c r="L86" s="128"/>
      <c r="M86" s="128">
        <f>M85*F86</f>
        <v>0</v>
      </c>
    </row>
    <row r="87" spans="1:13" ht="33" customHeight="1">
      <c r="A87" s="108"/>
      <c r="B87" s="104"/>
      <c r="C87" s="105" t="s">
        <v>32</v>
      </c>
      <c r="D87" s="104"/>
      <c r="E87" s="16"/>
      <c r="F87" s="31"/>
      <c r="G87" s="49"/>
      <c r="H87" s="49"/>
      <c r="I87" s="49"/>
      <c r="J87" s="49"/>
      <c r="K87" s="49"/>
      <c r="L87" s="49"/>
      <c r="M87" s="49">
        <f>M85+M86</f>
        <v>0</v>
      </c>
    </row>
    <row r="88" spans="1:13" ht="27.75" customHeight="1">
      <c r="A88" s="109"/>
      <c r="B88" s="126"/>
      <c r="C88" s="129" t="s">
        <v>10</v>
      </c>
      <c r="D88" s="119"/>
      <c r="E88" s="120"/>
      <c r="F88" s="131">
        <v>0.18</v>
      </c>
      <c r="G88" s="128"/>
      <c r="H88" s="128"/>
      <c r="I88" s="128"/>
      <c r="J88" s="128"/>
      <c r="K88" s="128"/>
      <c r="L88" s="128"/>
      <c r="M88" s="128">
        <f>M87*F88</f>
        <v>0</v>
      </c>
    </row>
    <row r="89" spans="1:13" ht="57.75" customHeight="1">
      <c r="A89" s="108"/>
      <c r="B89" s="104"/>
      <c r="C89" s="105" t="s">
        <v>126</v>
      </c>
      <c r="D89" s="104"/>
      <c r="E89" s="16"/>
      <c r="F89" s="31"/>
      <c r="G89" s="49"/>
      <c r="H89" s="49"/>
      <c r="I89" s="49"/>
      <c r="J89" s="49"/>
      <c r="K89" s="49"/>
      <c r="L89" s="49"/>
      <c r="M89" s="49">
        <f>M87+M88</f>
        <v>0</v>
      </c>
    </row>
    <row r="90" spans="1:13">
      <c r="A90" s="103"/>
      <c r="B90" s="44"/>
      <c r="C90" s="121"/>
      <c r="D90" s="103"/>
      <c r="E90" s="17"/>
      <c r="F90" s="102"/>
      <c r="G90" s="8"/>
      <c r="H90" s="8"/>
      <c r="I90" s="8"/>
      <c r="J90" s="8"/>
      <c r="K90" s="8"/>
      <c r="L90" s="8"/>
      <c r="M90" s="8"/>
    </row>
    <row r="91" spans="1:13">
      <c r="C91" s="86"/>
      <c r="D91" s="9"/>
      <c r="E91" s="24"/>
    </row>
    <row r="92" spans="1:13">
      <c r="C92" s="105" t="s">
        <v>155</v>
      </c>
      <c r="D92" s="101"/>
      <c r="E92" s="101"/>
      <c r="G92" s="166" t="s">
        <v>156</v>
      </c>
      <c r="H92" s="166"/>
      <c r="I92" s="166"/>
      <c r="J92" s="166"/>
      <c r="K92" s="166"/>
      <c r="L92" s="166"/>
    </row>
    <row r="93" spans="1:13">
      <c r="C93" s="86"/>
      <c r="D93" s="164"/>
      <c r="E93" s="164"/>
      <c r="F93" s="164"/>
      <c r="G93" s="164"/>
    </row>
    <row r="94" spans="1:13">
      <c r="C94" s="101"/>
      <c r="D94" s="101"/>
      <c r="E94" s="101"/>
      <c r="G94" s="166" t="s">
        <v>157</v>
      </c>
      <c r="H94" s="166"/>
      <c r="I94" s="166"/>
      <c r="J94" s="166"/>
      <c r="K94" s="166"/>
      <c r="L94" s="166"/>
    </row>
    <row r="95" spans="1:13" ht="31.5" customHeight="1">
      <c r="A95" s="103"/>
      <c r="B95" s="4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8"/>
    </row>
    <row r="96" spans="1:13">
      <c r="C96" s="86"/>
      <c r="D96" s="164"/>
      <c r="E96" s="164"/>
      <c r="F96" s="164"/>
      <c r="G96" s="164"/>
    </row>
    <row r="97" spans="1:14">
      <c r="C97" s="101"/>
      <c r="D97" s="101"/>
      <c r="E97" s="101"/>
    </row>
    <row r="109" spans="1:14" s="40" customFormat="1">
      <c r="A109" s="2"/>
      <c r="B109" s="74"/>
      <c r="C109" s="5"/>
      <c r="D109" s="2"/>
      <c r="E109" s="14"/>
      <c r="F109" s="1"/>
      <c r="G109" s="7"/>
      <c r="H109" s="7"/>
      <c r="I109" s="7"/>
      <c r="J109" s="7"/>
      <c r="K109" s="7"/>
      <c r="L109" s="7"/>
      <c r="M109" s="7"/>
      <c r="N109" s="107"/>
    </row>
    <row r="110" spans="1:14" s="40" customFormat="1" ht="78.75" hidden="1">
      <c r="A110" s="152" t="s">
        <v>72</v>
      </c>
      <c r="B110" s="71" t="s">
        <v>48</v>
      </c>
      <c r="C110" s="68" t="s">
        <v>79</v>
      </c>
      <c r="D110" s="73" t="s">
        <v>12</v>
      </c>
      <c r="E110" s="15"/>
      <c r="F110" s="89">
        <f>1.1*1.1*1.7*2</f>
        <v>4.1140000000000008</v>
      </c>
      <c r="G110" s="32"/>
      <c r="H110" s="34">
        <f t="shared" ref="H110:H137" si="0">F110*G110</f>
        <v>0</v>
      </c>
      <c r="I110" s="32"/>
      <c r="J110" s="34">
        <f t="shared" ref="J110:J137" si="1">F110*I110</f>
        <v>0</v>
      </c>
      <c r="K110" s="32"/>
      <c r="L110" s="69">
        <f t="shared" ref="L110:L138" si="2">F110*K110</f>
        <v>0</v>
      </c>
      <c r="M110" s="69">
        <f t="shared" ref="M110:M138" si="3">H110+J110+L110</f>
        <v>0</v>
      </c>
      <c r="N110" s="107"/>
    </row>
    <row r="111" spans="1:14" s="40" customFormat="1" hidden="1">
      <c r="A111" s="155"/>
      <c r="B111" s="71"/>
      <c r="C111" s="50" t="s">
        <v>45</v>
      </c>
      <c r="D111" s="73" t="s">
        <v>43</v>
      </c>
      <c r="E111" s="15">
        <v>3.37</v>
      </c>
      <c r="F111" s="30">
        <f>E111*F110</f>
        <v>13.864180000000003</v>
      </c>
      <c r="G111" s="32"/>
      <c r="H111" s="34">
        <f t="shared" si="0"/>
        <v>0</v>
      </c>
      <c r="I111" s="94">
        <v>6</v>
      </c>
      <c r="J111" s="34">
        <f t="shared" si="1"/>
        <v>83.185080000000013</v>
      </c>
      <c r="K111" s="32"/>
      <c r="L111" s="69">
        <f t="shared" si="2"/>
        <v>0</v>
      </c>
      <c r="M111" s="69">
        <f t="shared" si="3"/>
        <v>83.185080000000013</v>
      </c>
      <c r="N111" s="107"/>
    </row>
    <row r="112" spans="1:14" s="40" customFormat="1" ht="47.25" hidden="1">
      <c r="A112" s="152" t="s">
        <v>73</v>
      </c>
      <c r="B112" s="71" t="s">
        <v>50</v>
      </c>
      <c r="C112" s="68" t="s">
        <v>80</v>
      </c>
      <c r="D112" s="73" t="s">
        <v>12</v>
      </c>
      <c r="E112" s="15"/>
      <c r="F112" s="89">
        <f>1.1*1.1*2*0.1</f>
        <v>0.24200000000000005</v>
      </c>
      <c r="G112" s="32"/>
      <c r="H112" s="34">
        <f t="shared" si="0"/>
        <v>0</v>
      </c>
      <c r="I112" s="32"/>
      <c r="J112" s="34">
        <f t="shared" si="1"/>
        <v>0</v>
      </c>
      <c r="K112" s="32"/>
      <c r="L112" s="69">
        <f t="shared" si="2"/>
        <v>0</v>
      </c>
      <c r="M112" s="69">
        <f t="shared" si="3"/>
        <v>0</v>
      </c>
      <c r="N112" s="107"/>
    </row>
    <row r="113" spans="1:14" s="40" customFormat="1" hidden="1">
      <c r="A113" s="153"/>
      <c r="B113" s="71"/>
      <c r="C113" s="50" t="s">
        <v>35</v>
      </c>
      <c r="D113" s="73" t="s">
        <v>43</v>
      </c>
      <c r="E113" s="15">
        <v>0.89</v>
      </c>
      <c r="F113" s="30">
        <f>E113*F112</f>
        <v>0.21538000000000004</v>
      </c>
      <c r="G113" s="32"/>
      <c r="H113" s="34">
        <f t="shared" si="0"/>
        <v>0</v>
      </c>
      <c r="I113" s="94">
        <v>7.8</v>
      </c>
      <c r="J113" s="34">
        <f t="shared" si="1"/>
        <v>1.6799640000000002</v>
      </c>
      <c r="K113" s="32"/>
      <c r="L113" s="69">
        <f t="shared" si="2"/>
        <v>0</v>
      </c>
      <c r="M113" s="69">
        <f t="shared" si="3"/>
        <v>1.6799640000000002</v>
      </c>
      <c r="N113" s="107"/>
    </row>
    <row r="114" spans="1:14" s="40" customFormat="1" hidden="1">
      <c r="A114" s="153"/>
      <c r="B114" s="71"/>
      <c r="C114" s="55" t="s">
        <v>19</v>
      </c>
      <c r="D114" s="37" t="s">
        <v>17</v>
      </c>
      <c r="E114" s="15">
        <v>0.37</v>
      </c>
      <c r="F114" s="30">
        <f>E114*F112</f>
        <v>8.9540000000000022E-2</v>
      </c>
      <c r="G114" s="32"/>
      <c r="H114" s="34">
        <f t="shared" si="0"/>
        <v>0</v>
      </c>
      <c r="I114" s="32"/>
      <c r="J114" s="34">
        <f t="shared" si="1"/>
        <v>0</v>
      </c>
      <c r="K114" s="94">
        <v>3.2</v>
      </c>
      <c r="L114" s="69">
        <f t="shared" si="2"/>
        <v>0.28652800000000006</v>
      </c>
      <c r="M114" s="69">
        <f t="shared" si="3"/>
        <v>0.28652800000000006</v>
      </c>
      <c r="N114" s="107"/>
    </row>
    <row r="115" spans="1:14" s="40" customFormat="1" hidden="1">
      <c r="A115" s="153"/>
      <c r="B115" s="71"/>
      <c r="C115" s="50" t="s">
        <v>51</v>
      </c>
      <c r="D115" s="73" t="s">
        <v>109</v>
      </c>
      <c r="E115" s="15">
        <v>1.1499999999999999</v>
      </c>
      <c r="F115" s="30">
        <f>E115*F112</f>
        <v>0.27830000000000005</v>
      </c>
      <c r="G115" s="94">
        <v>16.3</v>
      </c>
      <c r="H115" s="34">
        <f t="shared" si="0"/>
        <v>4.536290000000001</v>
      </c>
      <c r="I115" s="32"/>
      <c r="J115" s="34">
        <f t="shared" si="1"/>
        <v>0</v>
      </c>
      <c r="K115" s="32"/>
      <c r="L115" s="69">
        <f t="shared" si="2"/>
        <v>0</v>
      </c>
      <c r="M115" s="69">
        <f t="shared" si="3"/>
        <v>4.536290000000001</v>
      </c>
      <c r="N115" s="107"/>
    </row>
    <row r="116" spans="1:14" s="40" customFormat="1" hidden="1">
      <c r="A116" s="155"/>
      <c r="B116" s="71"/>
      <c r="C116" s="55" t="s">
        <v>25</v>
      </c>
      <c r="D116" s="42" t="s">
        <v>17</v>
      </c>
      <c r="E116" s="15">
        <v>0.02</v>
      </c>
      <c r="F116" s="30">
        <f>E116*F112</f>
        <v>4.8400000000000014E-3</v>
      </c>
      <c r="G116" s="94">
        <v>3.2</v>
      </c>
      <c r="H116" s="34">
        <f t="shared" si="0"/>
        <v>1.5488000000000005E-2</v>
      </c>
      <c r="I116" s="32"/>
      <c r="J116" s="34">
        <f t="shared" si="1"/>
        <v>0</v>
      </c>
      <c r="K116" s="32"/>
      <c r="L116" s="69">
        <f t="shared" si="2"/>
        <v>0</v>
      </c>
      <c r="M116" s="69">
        <f t="shared" si="3"/>
        <v>1.5488000000000005E-2</v>
      </c>
      <c r="N116" s="107"/>
    </row>
    <row r="117" spans="1:14" s="40" customFormat="1" ht="78.75" hidden="1">
      <c r="A117" s="152" t="s">
        <v>37</v>
      </c>
      <c r="B117" s="71" t="s">
        <v>68</v>
      </c>
      <c r="C117" s="68" t="s">
        <v>81</v>
      </c>
      <c r="D117" s="73" t="s">
        <v>12</v>
      </c>
      <c r="E117" s="15"/>
      <c r="F117" s="89">
        <v>0.25</v>
      </c>
      <c r="G117" s="32"/>
      <c r="H117" s="34">
        <f t="shared" si="0"/>
        <v>0</v>
      </c>
      <c r="I117" s="32"/>
      <c r="J117" s="34">
        <f t="shared" si="1"/>
        <v>0</v>
      </c>
      <c r="K117" s="32"/>
      <c r="L117" s="69">
        <f t="shared" si="2"/>
        <v>0</v>
      </c>
      <c r="M117" s="69">
        <f t="shared" si="3"/>
        <v>0</v>
      </c>
      <c r="N117" s="107"/>
    </row>
    <row r="118" spans="1:14" s="40" customFormat="1" hidden="1">
      <c r="A118" s="153"/>
      <c r="B118" s="71"/>
      <c r="C118" s="50" t="s">
        <v>35</v>
      </c>
      <c r="D118" s="73" t="s">
        <v>43</v>
      </c>
      <c r="E118" s="15">
        <v>1.37</v>
      </c>
      <c r="F118" s="30">
        <f>E118*F117</f>
        <v>0.34250000000000003</v>
      </c>
      <c r="G118" s="32"/>
      <c r="H118" s="34">
        <f t="shared" si="0"/>
        <v>0</v>
      </c>
      <c r="I118" s="94">
        <v>6</v>
      </c>
      <c r="J118" s="34">
        <f t="shared" si="1"/>
        <v>2.0550000000000002</v>
      </c>
      <c r="K118" s="32"/>
      <c r="L118" s="69">
        <f t="shared" si="2"/>
        <v>0</v>
      </c>
      <c r="M118" s="69">
        <f t="shared" si="3"/>
        <v>2.0550000000000002</v>
      </c>
      <c r="N118" s="107"/>
    </row>
    <row r="119" spans="1:14" s="40" customFormat="1" hidden="1">
      <c r="A119" s="153"/>
      <c r="B119" s="71"/>
      <c r="C119" s="55" t="s">
        <v>19</v>
      </c>
      <c r="D119" s="37" t="s">
        <v>17</v>
      </c>
      <c r="E119" s="15">
        <v>0.28299999999999997</v>
      </c>
      <c r="F119" s="30">
        <f>E119*F117</f>
        <v>7.0749999999999993E-2</v>
      </c>
      <c r="G119" s="32"/>
      <c r="H119" s="34">
        <f t="shared" si="0"/>
        <v>0</v>
      </c>
      <c r="I119" s="32"/>
      <c r="J119" s="34">
        <f t="shared" si="1"/>
        <v>0</v>
      </c>
      <c r="K119" s="94">
        <v>3.2</v>
      </c>
      <c r="L119" s="69">
        <f t="shared" si="2"/>
        <v>0.22639999999999999</v>
      </c>
      <c r="M119" s="69">
        <f t="shared" si="3"/>
        <v>0.22639999999999999</v>
      </c>
      <c r="N119" s="107"/>
    </row>
    <row r="120" spans="1:14" s="40" customFormat="1" hidden="1">
      <c r="A120" s="153"/>
      <c r="B120" s="71"/>
      <c r="C120" s="50" t="s">
        <v>60</v>
      </c>
      <c r="D120" s="73" t="s">
        <v>109</v>
      </c>
      <c r="E120" s="15">
        <v>1.02</v>
      </c>
      <c r="F120" s="30">
        <f>E120*F117</f>
        <v>0.255</v>
      </c>
      <c r="G120" s="94">
        <v>89</v>
      </c>
      <c r="H120" s="34">
        <f t="shared" si="0"/>
        <v>22.695</v>
      </c>
      <c r="I120" s="32"/>
      <c r="J120" s="34">
        <f t="shared" si="1"/>
        <v>0</v>
      </c>
      <c r="K120" s="32"/>
      <c r="L120" s="69">
        <f t="shared" si="2"/>
        <v>0</v>
      </c>
      <c r="M120" s="69">
        <f t="shared" si="3"/>
        <v>22.695</v>
      </c>
      <c r="N120" s="107"/>
    </row>
    <row r="121" spans="1:14" s="40" customFormat="1" hidden="1">
      <c r="A121" s="155"/>
      <c r="B121" s="71"/>
      <c r="C121" s="55" t="s">
        <v>25</v>
      </c>
      <c r="D121" s="42" t="s">
        <v>17</v>
      </c>
      <c r="E121" s="15">
        <v>0.62</v>
      </c>
      <c r="F121" s="30">
        <f>E121*F117</f>
        <v>0.155</v>
      </c>
      <c r="G121" s="94">
        <v>3.2</v>
      </c>
      <c r="H121" s="34">
        <f t="shared" si="0"/>
        <v>0.496</v>
      </c>
      <c r="I121" s="32"/>
      <c r="J121" s="34">
        <f t="shared" si="1"/>
        <v>0</v>
      </c>
      <c r="K121" s="32"/>
      <c r="L121" s="69">
        <f t="shared" si="2"/>
        <v>0</v>
      </c>
      <c r="M121" s="69">
        <f t="shared" si="3"/>
        <v>0.496</v>
      </c>
      <c r="N121" s="107"/>
    </row>
    <row r="122" spans="1:14" s="40" customFormat="1" ht="78.75" hidden="1">
      <c r="A122" s="152" t="s">
        <v>74</v>
      </c>
      <c r="B122" s="71" t="s">
        <v>52</v>
      </c>
      <c r="C122" s="68" t="s">
        <v>104</v>
      </c>
      <c r="D122" s="73" t="s">
        <v>12</v>
      </c>
      <c r="E122" s="15"/>
      <c r="F122" s="89">
        <v>0.93</v>
      </c>
      <c r="G122" s="32"/>
      <c r="H122" s="34">
        <f t="shared" si="0"/>
        <v>0</v>
      </c>
      <c r="I122" s="32"/>
      <c r="J122" s="34">
        <f t="shared" si="1"/>
        <v>0</v>
      </c>
      <c r="K122" s="32"/>
      <c r="L122" s="69">
        <f t="shared" si="2"/>
        <v>0</v>
      </c>
      <c r="M122" s="69">
        <f t="shared" si="3"/>
        <v>0</v>
      </c>
      <c r="N122" s="107"/>
    </row>
    <row r="123" spans="1:14" s="40" customFormat="1" hidden="1">
      <c r="A123" s="153"/>
      <c r="B123" s="71"/>
      <c r="C123" s="50" t="s">
        <v>35</v>
      </c>
      <c r="D123" s="73" t="s">
        <v>43</v>
      </c>
      <c r="E123" s="15">
        <v>6.66</v>
      </c>
      <c r="F123" s="30">
        <f>E123*F122</f>
        <v>6.1938000000000004</v>
      </c>
      <c r="G123" s="32"/>
      <c r="H123" s="34">
        <f t="shared" si="0"/>
        <v>0</v>
      </c>
      <c r="I123" s="94">
        <v>6</v>
      </c>
      <c r="J123" s="34">
        <f t="shared" si="1"/>
        <v>37.162800000000004</v>
      </c>
      <c r="K123" s="32"/>
      <c r="L123" s="69">
        <f t="shared" si="2"/>
        <v>0</v>
      </c>
      <c r="M123" s="69">
        <f t="shared" si="3"/>
        <v>37.162800000000004</v>
      </c>
      <c r="N123" s="107"/>
    </row>
    <row r="124" spans="1:14" s="40" customFormat="1" hidden="1">
      <c r="A124" s="153"/>
      <c r="B124" s="71"/>
      <c r="C124" s="55" t="s">
        <v>19</v>
      </c>
      <c r="D124" s="37" t="s">
        <v>17</v>
      </c>
      <c r="E124" s="15">
        <v>0.59</v>
      </c>
      <c r="F124" s="30">
        <f>E124*F122</f>
        <v>0.54869999999999997</v>
      </c>
      <c r="G124" s="32"/>
      <c r="H124" s="34">
        <f t="shared" si="0"/>
        <v>0</v>
      </c>
      <c r="I124" s="32"/>
      <c r="J124" s="34">
        <f t="shared" si="1"/>
        <v>0</v>
      </c>
      <c r="K124" s="94">
        <v>3.2</v>
      </c>
      <c r="L124" s="69">
        <f t="shared" si="2"/>
        <v>1.7558400000000001</v>
      </c>
      <c r="M124" s="69">
        <f t="shared" si="3"/>
        <v>1.7558400000000001</v>
      </c>
      <c r="N124" s="107"/>
    </row>
    <row r="125" spans="1:14" s="40" customFormat="1" hidden="1">
      <c r="A125" s="153"/>
      <c r="B125" s="71"/>
      <c r="C125" s="50" t="s">
        <v>60</v>
      </c>
      <c r="D125" s="73" t="s">
        <v>109</v>
      </c>
      <c r="E125" s="15">
        <v>1.0149999999999999</v>
      </c>
      <c r="F125" s="30">
        <f>E125*F122</f>
        <v>0.94394999999999996</v>
      </c>
      <c r="G125" s="94">
        <v>89</v>
      </c>
      <c r="H125" s="34">
        <f t="shared" si="0"/>
        <v>84.01155</v>
      </c>
      <c r="I125" s="32"/>
      <c r="J125" s="34">
        <f t="shared" si="1"/>
        <v>0</v>
      </c>
      <c r="K125" s="32"/>
      <c r="L125" s="69">
        <f t="shared" si="2"/>
        <v>0</v>
      </c>
      <c r="M125" s="69">
        <f t="shared" si="3"/>
        <v>84.01155</v>
      </c>
      <c r="N125" s="107"/>
    </row>
    <row r="126" spans="1:14" s="40" customFormat="1" ht="31.5" hidden="1">
      <c r="A126" s="153"/>
      <c r="B126" s="71"/>
      <c r="C126" s="62" t="s">
        <v>82</v>
      </c>
      <c r="D126" s="73" t="s">
        <v>13</v>
      </c>
      <c r="E126" s="15">
        <v>1.6</v>
      </c>
      <c r="F126" s="30">
        <f>F122*E126</f>
        <v>1.4880000000000002</v>
      </c>
      <c r="G126" s="94">
        <v>16</v>
      </c>
      <c r="H126" s="34">
        <f t="shared" si="0"/>
        <v>23.808000000000003</v>
      </c>
      <c r="I126" s="32"/>
      <c r="J126" s="34">
        <f t="shared" si="1"/>
        <v>0</v>
      </c>
      <c r="K126" s="32"/>
      <c r="L126" s="69">
        <f t="shared" si="2"/>
        <v>0</v>
      </c>
      <c r="M126" s="69">
        <f t="shared" si="3"/>
        <v>23.808000000000003</v>
      </c>
      <c r="N126" s="107"/>
    </row>
    <row r="127" spans="1:14" s="40" customFormat="1" hidden="1">
      <c r="A127" s="153"/>
      <c r="B127" s="71"/>
      <c r="C127" s="62" t="s">
        <v>83</v>
      </c>
      <c r="D127" s="73" t="s">
        <v>12</v>
      </c>
      <c r="E127" s="15">
        <v>1.83E-2</v>
      </c>
      <c r="F127" s="30">
        <f>F122*E127</f>
        <v>1.7019000000000003E-2</v>
      </c>
      <c r="G127" s="94">
        <v>508</v>
      </c>
      <c r="H127" s="34">
        <f t="shared" si="0"/>
        <v>8.6456520000000019</v>
      </c>
      <c r="I127" s="32"/>
      <c r="J127" s="34">
        <f t="shared" si="1"/>
        <v>0</v>
      </c>
      <c r="K127" s="32"/>
      <c r="L127" s="69">
        <f t="shared" si="2"/>
        <v>0</v>
      </c>
      <c r="M127" s="69">
        <f t="shared" si="3"/>
        <v>8.6456520000000019</v>
      </c>
      <c r="N127" s="107"/>
    </row>
    <row r="128" spans="1:14" s="40" customFormat="1" hidden="1">
      <c r="A128" s="153"/>
      <c r="B128" s="71"/>
      <c r="C128" s="62" t="s">
        <v>23</v>
      </c>
      <c r="D128" s="73" t="s">
        <v>17</v>
      </c>
      <c r="E128" s="15">
        <v>0.4</v>
      </c>
      <c r="F128" s="30">
        <f>F122*E128</f>
        <v>0.37200000000000005</v>
      </c>
      <c r="G128" s="94">
        <v>3.2</v>
      </c>
      <c r="H128" s="34">
        <f t="shared" si="0"/>
        <v>1.1904000000000001</v>
      </c>
      <c r="I128" s="32"/>
      <c r="J128" s="34">
        <f t="shared" si="1"/>
        <v>0</v>
      </c>
      <c r="K128" s="32"/>
      <c r="L128" s="69">
        <f t="shared" si="2"/>
        <v>0</v>
      </c>
      <c r="M128" s="69">
        <f t="shared" si="3"/>
        <v>1.1904000000000001</v>
      </c>
      <c r="N128" s="107"/>
    </row>
    <row r="129" spans="1:14" s="40" customFormat="1" hidden="1">
      <c r="A129" s="155"/>
      <c r="B129" s="71"/>
      <c r="C129" s="85" t="s">
        <v>84</v>
      </c>
      <c r="D129" s="73" t="s">
        <v>15</v>
      </c>
      <c r="E129" s="19"/>
      <c r="F129" s="95">
        <v>1.9099999999999999E-2</v>
      </c>
      <c r="G129" s="94">
        <v>1566</v>
      </c>
      <c r="H129" s="34">
        <f t="shared" si="0"/>
        <v>29.910599999999999</v>
      </c>
      <c r="I129" s="32"/>
      <c r="J129" s="34">
        <f t="shared" si="1"/>
        <v>0</v>
      </c>
      <c r="K129" s="32"/>
      <c r="L129" s="69">
        <f t="shared" si="2"/>
        <v>0</v>
      </c>
      <c r="M129" s="69">
        <f t="shared" si="3"/>
        <v>29.910599999999999</v>
      </c>
      <c r="N129" s="107"/>
    </row>
    <row r="130" spans="1:14" s="40" customFormat="1" ht="47.25" hidden="1">
      <c r="A130" s="152" t="s">
        <v>29</v>
      </c>
      <c r="B130" s="71" t="s">
        <v>76</v>
      </c>
      <c r="C130" s="68" t="s">
        <v>85</v>
      </c>
      <c r="D130" s="73" t="s">
        <v>12</v>
      </c>
      <c r="E130" s="15"/>
      <c r="F130" s="89">
        <v>1.46</v>
      </c>
      <c r="G130" s="32"/>
      <c r="H130" s="34">
        <f t="shared" si="0"/>
        <v>0</v>
      </c>
      <c r="I130" s="32"/>
      <c r="J130" s="34">
        <f t="shared" si="1"/>
        <v>0</v>
      </c>
      <c r="K130" s="32"/>
      <c r="L130" s="69">
        <f t="shared" si="2"/>
        <v>0</v>
      </c>
      <c r="M130" s="69">
        <f t="shared" si="3"/>
        <v>0</v>
      </c>
      <c r="N130" s="107"/>
    </row>
    <row r="131" spans="1:14" s="40" customFormat="1" hidden="1">
      <c r="A131" s="153"/>
      <c r="B131" s="46"/>
      <c r="C131" s="83" t="s">
        <v>18</v>
      </c>
      <c r="D131" s="4" t="s">
        <v>20</v>
      </c>
      <c r="E131" s="13" t="s">
        <v>62</v>
      </c>
      <c r="F131" s="59" t="e">
        <f>F130*E131</f>
        <v>#VALUE!</v>
      </c>
      <c r="G131" s="32"/>
      <c r="H131" s="34" t="e">
        <f t="shared" si="0"/>
        <v>#VALUE!</v>
      </c>
      <c r="I131" s="94">
        <v>6</v>
      </c>
      <c r="J131" s="34" t="e">
        <f t="shared" si="1"/>
        <v>#VALUE!</v>
      </c>
      <c r="K131" s="32"/>
      <c r="L131" s="69" t="e">
        <f t="shared" si="2"/>
        <v>#VALUE!</v>
      </c>
      <c r="M131" s="69" t="e">
        <f t="shared" si="3"/>
        <v>#VALUE!</v>
      </c>
      <c r="N131" s="107"/>
    </row>
    <row r="132" spans="1:14" s="40" customFormat="1" hidden="1">
      <c r="A132" s="153"/>
      <c r="B132" s="3"/>
      <c r="C132" s="58" t="s">
        <v>19</v>
      </c>
      <c r="D132" s="4" t="s">
        <v>17</v>
      </c>
      <c r="E132" s="12" t="s">
        <v>77</v>
      </c>
      <c r="F132" s="77" t="e">
        <f>F130*E132</f>
        <v>#VALUE!</v>
      </c>
      <c r="G132" s="32"/>
      <c r="H132" s="34" t="e">
        <f t="shared" si="0"/>
        <v>#VALUE!</v>
      </c>
      <c r="I132" s="32"/>
      <c r="J132" s="34" t="e">
        <f t="shared" si="1"/>
        <v>#VALUE!</v>
      </c>
      <c r="K132" s="94">
        <v>3.2</v>
      </c>
      <c r="L132" s="69" t="e">
        <f t="shared" si="2"/>
        <v>#VALUE!</v>
      </c>
      <c r="M132" s="69" t="e">
        <f t="shared" si="3"/>
        <v>#VALUE!</v>
      </c>
      <c r="N132" s="107"/>
    </row>
    <row r="133" spans="1:14" s="40" customFormat="1" hidden="1">
      <c r="A133" s="153"/>
      <c r="B133" s="3"/>
      <c r="C133" s="58" t="s">
        <v>117</v>
      </c>
      <c r="D133" s="4" t="s">
        <v>109</v>
      </c>
      <c r="E133" s="13" t="s">
        <v>69</v>
      </c>
      <c r="F133" s="77" t="e">
        <f>E133*F130</f>
        <v>#VALUE!</v>
      </c>
      <c r="G133" s="94">
        <v>108</v>
      </c>
      <c r="H133" s="34" t="e">
        <f t="shared" si="0"/>
        <v>#VALUE!</v>
      </c>
      <c r="I133" s="32"/>
      <c r="J133" s="34" t="e">
        <f t="shared" si="1"/>
        <v>#VALUE!</v>
      </c>
      <c r="K133" s="32"/>
      <c r="L133" s="69" t="e">
        <f t="shared" si="2"/>
        <v>#VALUE!</v>
      </c>
      <c r="M133" s="69" t="e">
        <f t="shared" si="3"/>
        <v>#VALUE!</v>
      </c>
      <c r="N133" s="107"/>
    </row>
    <row r="134" spans="1:14" s="40" customFormat="1" hidden="1">
      <c r="A134" s="153"/>
      <c r="B134" s="46"/>
      <c r="C134" s="84" t="s">
        <v>118</v>
      </c>
      <c r="D134" s="4" t="s">
        <v>58</v>
      </c>
      <c r="E134" s="12"/>
      <c r="F134" s="96">
        <v>0.109</v>
      </c>
      <c r="G134" s="94">
        <v>1566</v>
      </c>
      <c r="H134" s="34">
        <f t="shared" si="0"/>
        <v>170.69399999999999</v>
      </c>
      <c r="I134" s="32"/>
      <c r="J134" s="34">
        <f t="shared" si="1"/>
        <v>0</v>
      </c>
      <c r="K134" s="32"/>
      <c r="L134" s="69">
        <f t="shared" si="2"/>
        <v>0</v>
      </c>
      <c r="M134" s="69">
        <f t="shared" si="3"/>
        <v>170.69399999999999</v>
      </c>
      <c r="N134" s="107"/>
    </row>
    <row r="135" spans="1:14" s="40" customFormat="1" hidden="1">
      <c r="A135" s="153"/>
      <c r="B135" s="3"/>
      <c r="C135" s="84" t="s">
        <v>119</v>
      </c>
      <c r="D135" s="4" t="s">
        <v>58</v>
      </c>
      <c r="E135" s="12"/>
      <c r="F135" s="96">
        <v>4.2959999999999998E-2</v>
      </c>
      <c r="G135" s="94">
        <v>1668</v>
      </c>
      <c r="H135" s="34">
        <f t="shared" si="0"/>
        <v>71.65728</v>
      </c>
      <c r="I135" s="32"/>
      <c r="J135" s="34">
        <f t="shared" si="1"/>
        <v>0</v>
      </c>
      <c r="K135" s="32"/>
      <c r="L135" s="69">
        <f t="shared" si="2"/>
        <v>0</v>
      </c>
      <c r="M135" s="69">
        <f t="shared" si="3"/>
        <v>71.65728</v>
      </c>
      <c r="N135" s="107"/>
    </row>
    <row r="136" spans="1:14" s="40" customFormat="1" hidden="1">
      <c r="A136" s="153"/>
      <c r="B136" s="46"/>
      <c r="C136" s="83" t="s">
        <v>53</v>
      </c>
      <c r="D136" s="4" t="s">
        <v>110</v>
      </c>
      <c r="E136" s="13">
        <v>2.42</v>
      </c>
      <c r="F136" s="59">
        <f>F130*E136</f>
        <v>3.5331999999999999</v>
      </c>
      <c r="G136" s="94">
        <v>16</v>
      </c>
      <c r="H136" s="34">
        <f t="shared" si="0"/>
        <v>56.531199999999998</v>
      </c>
      <c r="I136" s="32"/>
      <c r="J136" s="34">
        <f t="shared" si="1"/>
        <v>0</v>
      </c>
      <c r="K136" s="32"/>
      <c r="L136" s="69">
        <f t="shared" si="2"/>
        <v>0</v>
      </c>
      <c r="M136" s="69">
        <f t="shared" si="3"/>
        <v>56.531199999999998</v>
      </c>
      <c r="N136" s="107"/>
    </row>
    <row r="137" spans="1:14" s="40" customFormat="1" hidden="1">
      <c r="A137" s="153"/>
      <c r="B137" s="46"/>
      <c r="C137" s="83" t="s">
        <v>59</v>
      </c>
      <c r="D137" s="75" t="s">
        <v>109</v>
      </c>
      <c r="E137" s="13">
        <f>(5.81+0.67)/100</f>
        <v>6.4799999999999996E-2</v>
      </c>
      <c r="F137" s="59">
        <f>F130*E137</f>
        <v>9.4607999999999998E-2</v>
      </c>
      <c r="G137" s="94">
        <v>508</v>
      </c>
      <c r="H137" s="34">
        <f t="shared" si="0"/>
        <v>48.060864000000002</v>
      </c>
      <c r="I137" s="32"/>
      <c r="J137" s="34">
        <f t="shared" si="1"/>
        <v>0</v>
      </c>
      <c r="K137" s="32"/>
      <c r="L137" s="69">
        <f t="shared" si="2"/>
        <v>0</v>
      </c>
      <c r="M137" s="69">
        <f t="shared" si="3"/>
        <v>48.060864000000002</v>
      </c>
      <c r="N137" s="107"/>
    </row>
    <row r="138" spans="1:14" s="40" customFormat="1" hidden="1">
      <c r="A138" s="153"/>
      <c r="B138" s="46"/>
      <c r="C138" s="83" t="s">
        <v>36</v>
      </c>
      <c r="D138" s="75" t="s">
        <v>44</v>
      </c>
      <c r="E138" s="12">
        <v>0</v>
      </c>
      <c r="F138" s="59">
        <f>F130*E138</f>
        <v>0</v>
      </c>
      <c r="G138" s="94">
        <v>3.7</v>
      </c>
      <c r="H138" s="34">
        <f t="shared" ref="H138:H201" si="4">F138*G138</f>
        <v>0</v>
      </c>
      <c r="I138" s="32"/>
      <c r="J138" s="34">
        <f t="shared" ref="J138:J201" si="5">F138*I138</f>
        <v>0</v>
      </c>
      <c r="K138" s="32"/>
      <c r="L138" s="69">
        <f t="shared" si="2"/>
        <v>0</v>
      </c>
      <c r="M138" s="69">
        <f t="shared" si="3"/>
        <v>0</v>
      </c>
      <c r="N138" s="107"/>
    </row>
    <row r="139" spans="1:14" s="40" customFormat="1" hidden="1">
      <c r="A139" s="155"/>
      <c r="B139" s="3"/>
      <c r="C139" s="58" t="s">
        <v>25</v>
      </c>
      <c r="D139" s="4" t="s">
        <v>17</v>
      </c>
      <c r="E139" s="12">
        <v>0.6</v>
      </c>
      <c r="F139" s="77">
        <f>F130*E139</f>
        <v>0.876</v>
      </c>
      <c r="G139" s="94">
        <v>3.2</v>
      </c>
      <c r="H139" s="34">
        <f t="shared" si="4"/>
        <v>2.8032000000000004</v>
      </c>
      <c r="I139" s="32"/>
      <c r="J139" s="34">
        <f t="shared" si="5"/>
        <v>0</v>
      </c>
      <c r="K139" s="32"/>
      <c r="L139" s="69">
        <f t="shared" ref="L139:L202" si="6">F139*K139</f>
        <v>0</v>
      </c>
      <c r="M139" s="69">
        <f t="shared" ref="M139:M202" si="7">H139+J139+L139</f>
        <v>2.8032000000000004</v>
      </c>
      <c r="N139" s="107"/>
    </row>
    <row r="140" spans="1:14" s="40" customFormat="1" ht="47.25" hidden="1">
      <c r="A140" s="152" t="s">
        <v>70</v>
      </c>
      <c r="B140" s="71" t="s">
        <v>61</v>
      </c>
      <c r="C140" s="68" t="s">
        <v>86</v>
      </c>
      <c r="D140" s="73" t="s">
        <v>12</v>
      </c>
      <c r="E140" s="15"/>
      <c r="F140" s="89">
        <v>0.32</v>
      </c>
      <c r="G140" s="32"/>
      <c r="H140" s="34">
        <f t="shared" si="4"/>
        <v>0</v>
      </c>
      <c r="I140" s="32"/>
      <c r="J140" s="34">
        <f t="shared" si="5"/>
        <v>0</v>
      </c>
      <c r="K140" s="32"/>
      <c r="L140" s="69">
        <f t="shared" si="6"/>
        <v>0</v>
      </c>
      <c r="M140" s="69">
        <f t="shared" si="7"/>
        <v>0</v>
      </c>
      <c r="N140" s="107"/>
    </row>
    <row r="141" spans="1:14" s="40" customFormat="1" hidden="1">
      <c r="A141" s="153"/>
      <c r="B141" s="3"/>
      <c r="C141" s="58" t="s">
        <v>18</v>
      </c>
      <c r="D141" s="43" t="s">
        <v>20</v>
      </c>
      <c r="E141" s="12">
        <v>14.78</v>
      </c>
      <c r="F141" s="77">
        <f>E141*F140</f>
        <v>4.7295999999999996</v>
      </c>
      <c r="G141" s="32"/>
      <c r="H141" s="34">
        <f t="shared" si="4"/>
        <v>0</v>
      </c>
      <c r="I141" s="94">
        <v>6</v>
      </c>
      <c r="J141" s="34">
        <f t="shared" si="5"/>
        <v>28.377599999999997</v>
      </c>
      <c r="K141" s="32"/>
      <c r="L141" s="69">
        <f t="shared" si="6"/>
        <v>0</v>
      </c>
      <c r="M141" s="69">
        <f t="shared" si="7"/>
        <v>28.377599999999997</v>
      </c>
      <c r="N141" s="107"/>
    </row>
    <row r="142" spans="1:14" s="40" customFormat="1" hidden="1">
      <c r="A142" s="153"/>
      <c r="B142" s="3"/>
      <c r="C142" s="55" t="s">
        <v>19</v>
      </c>
      <c r="D142" s="37" t="s">
        <v>17</v>
      </c>
      <c r="E142" s="12">
        <v>1.21</v>
      </c>
      <c r="F142" s="77">
        <f>F140*E142</f>
        <v>0.38719999999999999</v>
      </c>
      <c r="G142" s="32"/>
      <c r="H142" s="34">
        <f t="shared" si="4"/>
        <v>0</v>
      </c>
      <c r="I142" s="32"/>
      <c r="J142" s="34">
        <f t="shared" si="5"/>
        <v>0</v>
      </c>
      <c r="K142" s="94">
        <v>3.2</v>
      </c>
      <c r="L142" s="69">
        <f t="shared" si="6"/>
        <v>1.2390400000000001</v>
      </c>
      <c r="M142" s="69">
        <f t="shared" si="7"/>
        <v>1.2390400000000001</v>
      </c>
      <c r="N142" s="107"/>
    </row>
    <row r="143" spans="1:14" s="40" customFormat="1" hidden="1">
      <c r="A143" s="153"/>
      <c r="B143" s="46"/>
      <c r="C143" s="84" t="s">
        <v>118</v>
      </c>
      <c r="D143" s="4" t="s">
        <v>58</v>
      </c>
      <c r="E143" s="12"/>
      <c r="F143" s="96">
        <v>0.10845</v>
      </c>
      <c r="G143" s="94">
        <v>1566</v>
      </c>
      <c r="H143" s="34">
        <f t="shared" si="4"/>
        <v>169.83270000000002</v>
      </c>
      <c r="I143" s="32"/>
      <c r="J143" s="34">
        <f t="shared" si="5"/>
        <v>0</v>
      </c>
      <c r="K143" s="32"/>
      <c r="L143" s="69">
        <f t="shared" si="6"/>
        <v>0</v>
      </c>
      <c r="M143" s="69">
        <f t="shared" si="7"/>
        <v>169.83270000000002</v>
      </c>
      <c r="N143" s="107"/>
    </row>
    <row r="144" spans="1:14" s="40" customFormat="1" hidden="1">
      <c r="A144" s="153"/>
      <c r="B144" s="3"/>
      <c r="C144" s="84" t="s">
        <v>119</v>
      </c>
      <c r="D144" s="4" t="s">
        <v>58</v>
      </c>
      <c r="E144" s="12"/>
      <c r="F144" s="96">
        <v>6.8349999999999994E-2</v>
      </c>
      <c r="G144" s="94">
        <v>1668</v>
      </c>
      <c r="H144" s="34">
        <f t="shared" si="4"/>
        <v>114.00779999999999</v>
      </c>
      <c r="I144" s="32"/>
      <c r="J144" s="34">
        <f t="shared" si="5"/>
        <v>0</v>
      </c>
      <c r="K144" s="32"/>
      <c r="L144" s="69">
        <f t="shared" si="6"/>
        <v>0</v>
      </c>
      <c r="M144" s="69">
        <f t="shared" si="7"/>
        <v>114.00779999999999</v>
      </c>
      <c r="N144" s="107"/>
    </row>
    <row r="145" spans="1:14" s="40" customFormat="1" hidden="1">
      <c r="A145" s="153"/>
      <c r="B145" s="3"/>
      <c r="C145" s="58" t="s">
        <v>120</v>
      </c>
      <c r="D145" s="75" t="s">
        <v>109</v>
      </c>
      <c r="E145" s="12">
        <v>1</v>
      </c>
      <c r="F145" s="77">
        <f>E145*F140</f>
        <v>0.32</v>
      </c>
      <c r="G145" s="94">
        <v>108</v>
      </c>
      <c r="H145" s="34">
        <f t="shared" si="4"/>
        <v>34.56</v>
      </c>
      <c r="I145" s="32"/>
      <c r="J145" s="34">
        <f t="shared" si="5"/>
        <v>0</v>
      </c>
      <c r="K145" s="32"/>
      <c r="L145" s="69">
        <f t="shared" si="6"/>
        <v>0</v>
      </c>
      <c r="M145" s="69">
        <f t="shared" si="7"/>
        <v>34.56</v>
      </c>
      <c r="N145" s="107"/>
    </row>
    <row r="146" spans="1:14" s="40" customFormat="1" hidden="1">
      <c r="A146" s="153"/>
      <c r="B146" s="46"/>
      <c r="C146" s="83" t="s">
        <v>53</v>
      </c>
      <c r="D146" s="75" t="s">
        <v>110</v>
      </c>
      <c r="E146" s="12">
        <v>2.46</v>
      </c>
      <c r="F146" s="77">
        <f>E146*F140</f>
        <v>0.78720000000000001</v>
      </c>
      <c r="G146" s="94">
        <v>16</v>
      </c>
      <c r="H146" s="34">
        <f t="shared" si="4"/>
        <v>12.5952</v>
      </c>
      <c r="I146" s="32"/>
      <c r="J146" s="34">
        <f t="shared" si="5"/>
        <v>0</v>
      </c>
      <c r="K146" s="32"/>
      <c r="L146" s="69">
        <f t="shared" si="6"/>
        <v>0</v>
      </c>
      <c r="M146" s="69">
        <f t="shared" si="7"/>
        <v>12.5952</v>
      </c>
      <c r="N146" s="107"/>
    </row>
    <row r="147" spans="1:14" s="40" customFormat="1" hidden="1">
      <c r="A147" s="153"/>
      <c r="B147" s="46"/>
      <c r="C147" s="58" t="s">
        <v>59</v>
      </c>
      <c r="D147" s="75" t="s">
        <v>109</v>
      </c>
      <c r="E147" s="12">
        <f>(1.6+0.7)/100</f>
        <v>2.3E-2</v>
      </c>
      <c r="F147" s="77">
        <f>E147*F140</f>
        <v>7.3600000000000002E-3</v>
      </c>
      <c r="G147" s="94">
        <v>508</v>
      </c>
      <c r="H147" s="34">
        <f t="shared" si="4"/>
        <v>3.73888</v>
      </c>
      <c r="I147" s="32"/>
      <c r="J147" s="34">
        <f t="shared" si="5"/>
        <v>0</v>
      </c>
      <c r="K147" s="32"/>
      <c r="L147" s="69">
        <f t="shared" si="6"/>
        <v>0</v>
      </c>
      <c r="M147" s="69">
        <f t="shared" si="7"/>
        <v>3.73888</v>
      </c>
      <c r="N147" s="107"/>
    </row>
    <row r="148" spans="1:14" s="40" customFormat="1" hidden="1">
      <c r="A148" s="153"/>
      <c r="B148" s="46"/>
      <c r="C148" s="58" t="s">
        <v>36</v>
      </c>
      <c r="D148" s="75" t="s">
        <v>14</v>
      </c>
      <c r="E148" s="12">
        <v>3.3</v>
      </c>
      <c r="F148" s="77">
        <f>F140*E148</f>
        <v>1.056</v>
      </c>
      <c r="G148" s="94">
        <v>3.7</v>
      </c>
      <c r="H148" s="34">
        <f t="shared" si="4"/>
        <v>3.9072000000000005</v>
      </c>
      <c r="I148" s="32"/>
      <c r="J148" s="34">
        <f t="shared" si="5"/>
        <v>0</v>
      </c>
      <c r="K148" s="32"/>
      <c r="L148" s="69">
        <f t="shared" si="6"/>
        <v>0</v>
      </c>
      <c r="M148" s="69">
        <f t="shared" si="7"/>
        <v>3.9072000000000005</v>
      </c>
      <c r="N148" s="107"/>
    </row>
    <row r="149" spans="1:14" s="40" customFormat="1" hidden="1">
      <c r="A149" s="155"/>
      <c r="B149" s="46"/>
      <c r="C149" s="58" t="s">
        <v>25</v>
      </c>
      <c r="D149" s="75" t="s">
        <v>17</v>
      </c>
      <c r="E149" s="12">
        <v>0.9</v>
      </c>
      <c r="F149" s="77">
        <f>E149*F140</f>
        <v>0.28800000000000003</v>
      </c>
      <c r="G149" s="94">
        <v>3.2</v>
      </c>
      <c r="H149" s="34">
        <f t="shared" si="4"/>
        <v>0.9216000000000002</v>
      </c>
      <c r="I149" s="32"/>
      <c r="J149" s="34">
        <f t="shared" si="5"/>
        <v>0</v>
      </c>
      <c r="K149" s="32"/>
      <c r="L149" s="69">
        <f t="shared" si="6"/>
        <v>0</v>
      </c>
      <c r="M149" s="69">
        <f t="shared" si="7"/>
        <v>0.9216000000000002</v>
      </c>
      <c r="N149" s="107"/>
    </row>
    <row r="150" spans="1:14" s="40" customFormat="1" ht="47.25" hidden="1">
      <c r="A150" s="152" t="s">
        <v>75</v>
      </c>
      <c r="B150" s="71" t="s">
        <v>56</v>
      </c>
      <c r="C150" s="68" t="s">
        <v>88</v>
      </c>
      <c r="D150" s="73" t="s">
        <v>12</v>
      </c>
      <c r="E150" s="15"/>
      <c r="F150" s="89">
        <v>2.5</v>
      </c>
      <c r="G150" s="32"/>
      <c r="H150" s="34">
        <f t="shared" si="4"/>
        <v>0</v>
      </c>
      <c r="I150" s="32"/>
      <c r="J150" s="34">
        <f t="shared" si="5"/>
        <v>0</v>
      </c>
      <c r="K150" s="32"/>
      <c r="L150" s="69">
        <f t="shared" si="6"/>
        <v>0</v>
      </c>
      <c r="M150" s="69">
        <f t="shared" si="7"/>
        <v>0</v>
      </c>
      <c r="N150" s="107"/>
    </row>
    <row r="151" spans="1:14" s="40" customFormat="1" hidden="1">
      <c r="A151" s="153"/>
      <c r="B151" s="72"/>
      <c r="C151" s="52" t="s">
        <v>35</v>
      </c>
      <c r="D151" s="70" t="s">
        <v>43</v>
      </c>
      <c r="E151" s="22">
        <f>840*0.01</f>
        <v>8.4</v>
      </c>
      <c r="F151" s="53">
        <f>E151*F150</f>
        <v>21</v>
      </c>
      <c r="G151" s="54"/>
      <c r="H151" s="34">
        <f t="shared" si="4"/>
        <v>0</v>
      </c>
      <c r="I151" s="97">
        <v>6</v>
      </c>
      <c r="J151" s="34">
        <f t="shared" si="5"/>
        <v>126</v>
      </c>
      <c r="K151" s="54"/>
      <c r="L151" s="69">
        <f t="shared" si="6"/>
        <v>0</v>
      </c>
      <c r="M151" s="69">
        <f t="shared" si="7"/>
        <v>126</v>
      </c>
      <c r="N151" s="107"/>
    </row>
    <row r="152" spans="1:14" s="40" customFormat="1" hidden="1">
      <c r="A152" s="153"/>
      <c r="B152" s="72"/>
      <c r="C152" s="58" t="s">
        <v>19</v>
      </c>
      <c r="D152" s="4" t="s">
        <v>17</v>
      </c>
      <c r="E152" s="22">
        <f>81*0.01</f>
        <v>0.81</v>
      </c>
      <c r="F152" s="53">
        <f>E152*F150</f>
        <v>2.0250000000000004</v>
      </c>
      <c r="G152" s="54"/>
      <c r="H152" s="34">
        <f t="shared" si="4"/>
        <v>0</v>
      </c>
      <c r="I152" s="54"/>
      <c r="J152" s="34">
        <f t="shared" si="5"/>
        <v>0</v>
      </c>
      <c r="K152" s="97">
        <v>3.2</v>
      </c>
      <c r="L152" s="69">
        <f t="shared" si="6"/>
        <v>6.4800000000000013</v>
      </c>
      <c r="M152" s="69">
        <f t="shared" si="7"/>
        <v>6.4800000000000013</v>
      </c>
      <c r="N152" s="107"/>
    </row>
    <row r="153" spans="1:14" s="40" customFormat="1" hidden="1">
      <c r="A153" s="153"/>
      <c r="B153" s="72"/>
      <c r="C153" s="52" t="s">
        <v>39</v>
      </c>
      <c r="D153" s="70" t="s">
        <v>109</v>
      </c>
      <c r="E153" s="22">
        <f>101.5*0.01</f>
        <v>1.0150000000000001</v>
      </c>
      <c r="F153" s="53">
        <f>E153*F150</f>
        <v>2.5375000000000005</v>
      </c>
      <c r="G153" s="97">
        <v>108</v>
      </c>
      <c r="H153" s="34">
        <f t="shared" si="4"/>
        <v>274.05000000000007</v>
      </c>
      <c r="I153" s="54"/>
      <c r="J153" s="34">
        <f t="shared" si="5"/>
        <v>0</v>
      </c>
      <c r="K153" s="54"/>
      <c r="L153" s="69">
        <f t="shared" si="6"/>
        <v>0</v>
      </c>
      <c r="M153" s="69">
        <f t="shared" si="7"/>
        <v>274.05000000000007</v>
      </c>
      <c r="N153" s="107"/>
    </row>
    <row r="154" spans="1:14" s="40" customFormat="1" hidden="1">
      <c r="A154" s="153"/>
      <c r="B154" s="72"/>
      <c r="C154" s="52" t="s">
        <v>53</v>
      </c>
      <c r="D154" s="70" t="s">
        <v>110</v>
      </c>
      <c r="E154" s="22">
        <f>137*0.01</f>
        <v>1.37</v>
      </c>
      <c r="F154" s="53">
        <f>E154*F150</f>
        <v>3.4250000000000003</v>
      </c>
      <c r="G154" s="97">
        <v>16</v>
      </c>
      <c r="H154" s="34">
        <f t="shared" si="4"/>
        <v>54.800000000000004</v>
      </c>
      <c r="I154" s="54"/>
      <c r="J154" s="34">
        <f t="shared" si="5"/>
        <v>0</v>
      </c>
      <c r="K154" s="54"/>
      <c r="L154" s="69">
        <f t="shared" si="6"/>
        <v>0</v>
      </c>
      <c r="M154" s="69">
        <f t="shared" si="7"/>
        <v>54.800000000000004</v>
      </c>
      <c r="N154" s="107"/>
    </row>
    <row r="155" spans="1:14" s="40" customFormat="1" hidden="1">
      <c r="A155" s="153"/>
      <c r="B155" s="72"/>
      <c r="C155" s="52" t="s">
        <v>54</v>
      </c>
      <c r="D155" s="70" t="s">
        <v>109</v>
      </c>
      <c r="E155" s="22">
        <f>(0.84+2.56+0.26)/100</f>
        <v>3.6600000000000001E-2</v>
      </c>
      <c r="F155" s="53">
        <f>E155*F150</f>
        <v>9.1499999999999998E-2</v>
      </c>
      <c r="G155" s="97">
        <v>508</v>
      </c>
      <c r="H155" s="34">
        <f t="shared" si="4"/>
        <v>46.481999999999999</v>
      </c>
      <c r="I155" s="54"/>
      <c r="J155" s="34">
        <f t="shared" si="5"/>
        <v>0</v>
      </c>
      <c r="K155" s="54"/>
      <c r="L155" s="69">
        <f t="shared" si="6"/>
        <v>0</v>
      </c>
      <c r="M155" s="69">
        <f t="shared" si="7"/>
        <v>46.481999999999999</v>
      </c>
      <c r="N155" s="107"/>
    </row>
    <row r="156" spans="1:14" s="40" customFormat="1" hidden="1">
      <c r="A156" s="153"/>
      <c r="B156" s="72"/>
      <c r="C156" s="52" t="s">
        <v>25</v>
      </c>
      <c r="D156" s="70" t="s">
        <v>17</v>
      </c>
      <c r="E156" s="22">
        <f>0.39*0.01</f>
        <v>3.9000000000000003E-3</v>
      </c>
      <c r="F156" s="53">
        <f>E156*F150</f>
        <v>9.75E-3</v>
      </c>
      <c r="G156" s="97">
        <v>3.2</v>
      </c>
      <c r="H156" s="34">
        <f t="shared" si="4"/>
        <v>3.1200000000000002E-2</v>
      </c>
      <c r="I156" s="54"/>
      <c r="J156" s="34">
        <f t="shared" si="5"/>
        <v>0</v>
      </c>
      <c r="K156" s="54"/>
      <c r="L156" s="69">
        <f t="shared" si="6"/>
        <v>0</v>
      </c>
      <c r="M156" s="69">
        <f t="shared" si="7"/>
        <v>3.1200000000000002E-2</v>
      </c>
      <c r="N156" s="107"/>
    </row>
    <row r="157" spans="1:14" s="40" customFormat="1" hidden="1">
      <c r="A157" s="153"/>
      <c r="B157" s="72"/>
      <c r="C157" s="56" t="s">
        <v>115</v>
      </c>
      <c r="D157" s="70" t="s">
        <v>49</v>
      </c>
      <c r="E157" s="22"/>
      <c r="F157" s="57">
        <f>0.15175+0.09776</f>
        <v>0.24951000000000001</v>
      </c>
      <c r="G157" s="97">
        <v>1566</v>
      </c>
      <c r="H157" s="34">
        <f t="shared" si="4"/>
        <v>390.73266000000001</v>
      </c>
      <c r="I157" s="54"/>
      <c r="J157" s="34">
        <f t="shared" si="5"/>
        <v>0</v>
      </c>
      <c r="K157" s="54"/>
      <c r="L157" s="69">
        <f t="shared" si="6"/>
        <v>0</v>
      </c>
      <c r="M157" s="69">
        <f t="shared" si="7"/>
        <v>390.73266000000001</v>
      </c>
      <c r="N157" s="107"/>
    </row>
    <row r="158" spans="1:14" s="40" customFormat="1" hidden="1">
      <c r="A158" s="155"/>
      <c r="B158" s="72"/>
      <c r="C158" s="56" t="s">
        <v>116</v>
      </c>
      <c r="D158" s="70" t="s">
        <v>49</v>
      </c>
      <c r="E158" s="22"/>
      <c r="F158" s="57">
        <v>1.865E-2</v>
      </c>
      <c r="G158" s="97">
        <v>1668</v>
      </c>
      <c r="H158" s="34">
        <f t="shared" si="4"/>
        <v>31.1082</v>
      </c>
      <c r="I158" s="54"/>
      <c r="J158" s="34">
        <f t="shared" si="5"/>
        <v>0</v>
      </c>
      <c r="K158" s="54"/>
      <c r="L158" s="69">
        <f t="shared" si="6"/>
        <v>0</v>
      </c>
      <c r="M158" s="69">
        <f t="shared" si="7"/>
        <v>31.1082</v>
      </c>
      <c r="N158" s="107"/>
    </row>
    <row r="159" spans="1:14" s="40" customFormat="1" ht="31.5" hidden="1">
      <c r="A159" s="152" t="s">
        <v>30</v>
      </c>
      <c r="B159" s="72" t="s">
        <v>78</v>
      </c>
      <c r="C159" s="68" t="s">
        <v>103</v>
      </c>
      <c r="D159" s="73"/>
      <c r="E159" s="15"/>
      <c r="F159" s="89">
        <f>F110-F112-F117-F122</f>
        <v>2.6920000000000006</v>
      </c>
      <c r="G159" s="91"/>
      <c r="H159" s="34">
        <f t="shared" si="4"/>
        <v>0</v>
      </c>
      <c r="I159" s="54"/>
      <c r="J159" s="34">
        <f t="shared" si="5"/>
        <v>0</v>
      </c>
      <c r="K159" s="54"/>
      <c r="L159" s="69">
        <f t="shared" si="6"/>
        <v>0</v>
      </c>
      <c r="M159" s="69">
        <f t="shared" si="7"/>
        <v>0</v>
      </c>
      <c r="N159" s="107"/>
    </row>
    <row r="160" spans="1:14" s="40" customFormat="1" hidden="1">
      <c r="A160" s="153"/>
      <c r="B160" s="72"/>
      <c r="C160" s="52" t="s">
        <v>35</v>
      </c>
      <c r="D160" s="70" t="s">
        <v>43</v>
      </c>
      <c r="E160" s="22">
        <v>1.21</v>
      </c>
      <c r="F160" s="53">
        <f>E160*F159</f>
        <v>3.2573200000000004</v>
      </c>
      <c r="G160" s="54"/>
      <c r="H160" s="34">
        <f t="shared" si="4"/>
        <v>0</v>
      </c>
      <c r="I160" s="97">
        <v>6</v>
      </c>
      <c r="J160" s="34">
        <f t="shared" si="5"/>
        <v>19.543920000000004</v>
      </c>
      <c r="K160" s="54"/>
      <c r="L160" s="69">
        <f t="shared" si="6"/>
        <v>0</v>
      </c>
      <c r="M160" s="69">
        <f t="shared" si="7"/>
        <v>19.543920000000004</v>
      </c>
      <c r="N160" s="107"/>
    </row>
    <row r="161" spans="1:14" s="40" customFormat="1" hidden="1">
      <c r="A161" s="155"/>
      <c r="B161" s="72"/>
      <c r="C161" s="58" t="s">
        <v>19</v>
      </c>
      <c r="D161" s="4" t="s">
        <v>17</v>
      </c>
      <c r="E161" s="22">
        <v>0</v>
      </c>
      <c r="F161" s="53">
        <f>E161*F159</f>
        <v>0</v>
      </c>
      <c r="G161" s="54"/>
      <c r="H161" s="34">
        <f t="shared" si="4"/>
        <v>0</v>
      </c>
      <c r="I161" s="54"/>
      <c r="J161" s="34">
        <f t="shared" si="5"/>
        <v>0</v>
      </c>
      <c r="K161" s="97">
        <v>3.2</v>
      </c>
      <c r="L161" s="69">
        <f t="shared" si="6"/>
        <v>0</v>
      </c>
      <c r="M161" s="69">
        <f t="shared" si="7"/>
        <v>0</v>
      </c>
      <c r="N161" s="107"/>
    </row>
    <row r="162" spans="1:14" s="40" customFormat="1" ht="31.5" hidden="1">
      <c r="A162" s="6"/>
      <c r="B162" s="20"/>
      <c r="C162" s="63" t="s">
        <v>102</v>
      </c>
      <c r="D162" s="6"/>
      <c r="E162" s="18"/>
      <c r="F162" s="78"/>
      <c r="G162" s="32"/>
      <c r="H162" s="34">
        <f t="shared" si="4"/>
        <v>0</v>
      </c>
      <c r="I162" s="32"/>
      <c r="J162" s="34">
        <f t="shared" si="5"/>
        <v>0</v>
      </c>
      <c r="K162" s="32"/>
      <c r="L162" s="69">
        <f t="shared" si="6"/>
        <v>0</v>
      </c>
      <c r="M162" s="69">
        <f t="shared" si="7"/>
        <v>0</v>
      </c>
      <c r="N162" s="107"/>
    </row>
    <row r="163" spans="1:14" s="40" customFormat="1" ht="47.25" hidden="1">
      <c r="A163" s="152" t="s">
        <v>72</v>
      </c>
      <c r="B163" s="71" t="s">
        <v>56</v>
      </c>
      <c r="C163" s="68" t="s">
        <v>95</v>
      </c>
      <c r="D163" s="73" t="s">
        <v>12</v>
      </c>
      <c r="E163" s="15"/>
      <c r="F163" s="89">
        <v>6.46</v>
      </c>
      <c r="G163" s="32"/>
      <c r="H163" s="34">
        <f t="shared" si="4"/>
        <v>0</v>
      </c>
      <c r="I163" s="32"/>
      <c r="J163" s="34">
        <f t="shared" si="5"/>
        <v>0</v>
      </c>
      <c r="K163" s="32"/>
      <c r="L163" s="69">
        <f t="shared" si="6"/>
        <v>0</v>
      </c>
      <c r="M163" s="69">
        <f t="shared" si="7"/>
        <v>0</v>
      </c>
      <c r="N163" s="107"/>
    </row>
    <row r="164" spans="1:14" s="40" customFormat="1" hidden="1">
      <c r="A164" s="153"/>
      <c r="B164" s="72"/>
      <c r="C164" s="52" t="s">
        <v>35</v>
      </c>
      <c r="D164" s="70" t="s">
        <v>43</v>
      </c>
      <c r="E164" s="22">
        <f>840*0.01</f>
        <v>8.4</v>
      </c>
      <c r="F164" s="53">
        <f>E164*F163</f>
        <v>54.264000000000003</v>
      </c>
      <c r="G164" s="54"/>
      <c r="H164" s="34">
        <f t="shared" si="4"/>
        <v>0</v>
      </c>
      <c r="I164" s="97">
        <v>6</v>
      </c>
      <c r="J164" s="34">
        <f t="shared" si="5"/>
        <v>325.584</v>
      </c>
      <c r="K164" s="54"/>
      <c r="L164" s="69">
        <f t="shared" si="6"/>
        <v>0</v>
      </c>
      <c r="M164" s="69">
        <f t="shared" si="7"/>
        <v>325.584</v>
      </c>
      <c r="N164" s="107"/>
    </row>
    <row r="165" spans="1:14" s="40" customFormat="1" hidden="1">
      <c r="A165" s="153"/>
      <c r="B165" s="72"/>
      <c r="C165" s="58" t="s">
        <v>19</v>
      </c>
      <c r="D165" s="4" t="s">
        <v>17</v>
      </c>
      <c r="E165" s="22">
        <f>81*0.01</f>
        <v>0.81</v>
      </c>
      <c r="F165" s="53">
        <f>E165*F163</f>
        <v>5.2326000000000006</v>
      </c>
      <c r="G165" s="54"/>
      <c r="H165" s="34">
        <f t="shared" si="4"/>
        <v>0</v>
      </c>
      <c r="I165" s="54"/>
      <c r="J165" s="34">
        <f t="shared" si="5"/>
        <v>0</v>
      </c>
      <c r="K165" s="97">
        <v>3.2</v>
      </c>
      <c r="L165" s="69">
        <f t="shared" si="6"/>
        <v>16.744320000000002</v>
      </c>
      <c r="M165" s="69">
        <f t="shared" si="7"/>
        <v>16.744320000000002</v>
      </c>
      <c r="N165" s="107"/>
    </row>
    <row r="166" spans="1:14" s="40" customFormat="1" hidden="1">
      <c r="A166" s="153"/>
      <c r="B166" s="72"/>
      <c r="C166" s="52" t="s">
        <v>39</v>
      </c>
      <c r="D166" s="70" t="s">
        <v>109</v>
      </c>
      <c r="E166" s="22">
        <f>101.5*0.01</f>
        <v>1.0150000000000001</v>
      </c>
      <c r="F166" s="53">
        <f>E166*F163</f>
        <v>6.5569000000000006</v>
      </c>
      <c r="G166" s="97">
        <v>108</v>
      </c>
      <c r="H166" s="34">
        <f t="shared" si="4"/>
        <v>708.14520000000005</v>
      </c>
      <c r="I166" s="54"/>
      <c r="J166" s="34">
        <f t="shared" si="5"/>
        <v>0</v>
      </c>
      <c r="K166" s="54"/>
      <c r="L166" s="69">
        <f t="shared" si="6"/>
        <v>0</v>
      </c>
      <c r="M166" s="69">
        <f t="shared" si="7"/>
        <v>708.14520000000005</v>
      </c>
      <c r="N166" s="107"/>
    </row>
    <row r="167" spans="1:14" s="40" customFormat="1" hidden="1">
      <c r="A167" s="153"/>
      <c r="B167" s="72"/>
      <c r="C167" s="52" t="s">
        <v>53</v>
      </c>
      <c r="D167" s="70" t="s">
        <v>110</v>
      </c>
      <c r="E167" s="22">
        <f>137*0.01</f>
        <v>1.37</v>
      </c>
      <c r="F167" s="53">
        <f>E167*F163</f>
        <v>8.850200000000001</v>
      </c>
      <c r="G167" s="97">
        <v>16</v>
      </c>
      <c r="H167" s="34">
        <f t="shared" si="4"/>
        <v>141.60320000000002</v>
      </c>
      <c r="I167" s="54"/>
      <c r="J167" s="34">
        <f t="shared" si="5"/>
        <v>0</v>
      </c>
      <c r="K167" s="54"/>
      <c r="L167" s="69">
        <f t="shared" si="6"/>
        <v>0</v>
      </c>
      <c r="M167" s="69">
        <f t="shared" si="7"/>
        <v>141.60320000000002</v>
      </c>
      <c r="N167" s="107"/>
    </row>
    <row r="168" spans="1:14" s="40" customFormat="1" hidden="1">
      <c r="A168" s="153"/>
      <c r="B168" s="72"/>
      <c r="C168" s="52" t="s">
        <v>54</v>
      </c>
      <c r="D168" s="70" t="s">
        <v>109</v>
      </c>
      <c r="E168" s="22">
        <f>(0.84+2.56+0.26)/100</f>
        <v>3.6600000000000001E-2</v>
      </c>
      <c r="F168" s="53">
        <f>E168*F163</f>
        <v>0.23643600000000001</v>
      </c>
      <c r="G168" s="97">
        <v>508</v>
      </c>
      <c r="H168" s="34">
        <f t="shared" si="4"/>
        <v>120.109488</v>
      </c>
      <c r="I168" s="54"/>
      <c r="J168" s="34">
        <f t="shared" si="5"/>
        <v>0</v>
      </c>
      <c r="K168" s="54"/>
      <c r="L168" s="69">
        <f t="shared" si="6"/>
        <v>0</v>
      </c>
      <c r="M168" s="69">
        <f t="shared" si="7"/>
        <v>120.109488</v>
      </c>
      <c r="N168" s="107"/>
    </row>
    <row r="169" spans="1:14" s="40" customFormat="1" hidden="1">
      <c r="A169" s="153"/>
      <c r="B169" s="72"/>
      <c r="C169" s="52" t="s">
        <v>25</v>
      </c>
      <c r="D169" s="70" t="s">
        <v>17</v>
      </c>
      <c r="E169" s="22">
        <f>0.39*0.01</f>
        <v>3.9000000000000003E-3</v>
      </c>
      <c r="F169" s="53">
        <f>E169*F163</f>
        <v>2.5194000000000001E-2</v>
      </c>
      <c r="G169" s="97">
        <v>3.2</v>
      </c>
      <c r="H169" s="34">
        <f t="shared" si="4"/>
        <v>8.0620800000000006E-2</v>
      </c>
      <c r="I169" s="54"/>
      <c r="J169" s="34">
        <f t="shared" si="5"/>
        <v>0</v>
      </c>
      <c r="K169" s="54"/>
      <c r="L169" s="69">
        <f t="shared" si="6"/>
        <v>0</v>
      </c>
      <c r="M169" s="69">
        <f t="shared" si="7"/>
        <v>8.0620800000000006E-2</v>
      </c>
      <c r="N169" s="107"/>
    </row>
    <row r="170" spans="1:14" s="40" customFormat="1" hidden="1">
      <c r="A170" s="153"/>
      <c r="B170" s="72"/>
      <c r="C170" s="56" t="s">
        <v>123</v>
      </c>
      <c r="D170" s="70" t="s">
        <v>49</v>
      </c>
      <c r="E170" s="22"/>
      <c r="F170" s="57">
        <v>0.52922000000000002</v>
      </c>
      <c r="G170" s="97">
        <v>1586</v>
      </c>
      <c r="H170" s="34">
        <f t="shared" si="4"/>
        <v>839.34292000000005</v>
      </c>
      <c r="I170" s="54"/>
      <c r="J170" s="34">
        <f t="shared" si="5"/>
        <v>0</v>
      </c>
      <c r="K170" s="54"/>
      <c r="L170" s="69">
        <f t="shared" si="6"/>
        <v>0</v>
      </c>
      <c r="M170" s="69">
        <f t="shared" si="7"/>
        <v>839.34292000000005</v>
      </c>
      <c r="N170" s="107"/>
    </row>
    <row r="171" spans="1:14" s="40" customFormat="1" hidden="1">
      <c r="A171" s="155"/>
      <c r="B171" s="72"/>
      <c r="C171" s="56" t="s">
        <v>116</v>
      </c>
      <c r="D171" s="70" t="s">
        <v>49</v>
      </c>
      <c r="E171" s="22"/>
      <c r="F171" s="57">
        <v>1.865E-2</v>
      </c>
      <c r="G171" s="97">
        <v>1668</v>
      </c>
      <c r="H171" s="34">
        <f t="shared" si="4"/>
        <v>31.1082</v>
      </c>
      <c r="I171" s="54"/>
      <c r="J171" s="34">
        <f t="shared" si="5"/>
        <v>0</v>
      </c>
      <c r="K171" s="54"/>
      <c r="L171" s="69">
        <f t="shared" si="6"/>
        <v>0</v>
      </c>
      <c r="M171" s="69">
        <f t="shared" si="7"/>
        <v>31.1082</v>
      </c>
      <c r="N171" s="107"/>
    </row>
    <row r="172" spans="1:14" s="40" customFormat="1" ht="78.75" hidden="1">
      <c r="A172" s="157" t="s">
        <v>73</v>
      </c>
      <c r="B172" s="72" t="s">
        <v>55</v>
      </c>
      <c r="C172" s="76" t="s">
        <v>89</v>
      </c>
      <c r="D172" s="72" t="s">
        <v>111</v>
      </c>
      <c r="E172" s="21"/>
      <c r="F172" s="98">
        <v>90</v>
      </c>
      <c r="G172" s="49"/>
      <c r="H172" s="34">
        <f t="shared" si="4"/>
        <v>0</v>
      </c>
      <c r="I172" s="49"/>
      <c r="J172" s="34">
        <f t="shared" si="5"/>
        <v>0</v>
      </c>
      <c r="K172" s="49"/>
      <c r="L172" s="69">
        <f t="shared" si="6"/>
        <v>0</v>
      </c>
      <c r="M172" s="69">
        <f t="shared" si="7"/>
        <v>0</v>
      </c>
      <c r="N172" s="107"/>
    </row>
    <row r="173" spans="1:14" s="40" customFormat="1" hidden="1">
      <c r="A173" s="157"/>
      <c r="B173" s="72"/>
      <c r="C173" s="50" t="s">
        <v>35</v>
      </c>
      <c r="D173" s="73" t="s">
        <v>43</v>
      </c>
      <c r="E173" s="15">
        <v>0.33600000000000002</v>
      </c>
      <c r="F173" s="30">
        <f>F172*E173</f>
        <v>30.240000000000002</v>
      </c>
      <c r="G173" s="32"/>
      <c r="H173" s="34">
        <f t="shared" si="4"/>
        <v>0</v>
      </c>
      <c r="I173" s="94">
        <v>7.8</v>
      </c>
      <c r="J173" s="34">
        <f t="shared" si="5"/>
        <v>235.87200000000001</v>
      </c>
      <c r="K173" s="32"/>
      <c r="L173" s="69">
        <f t="shared" si="6"/>
        <v>0</v>
      </c>
      <c r="M173" s="69">
        <f t="shared" si="7"/>
        <v>235.87200000000001</v>
      </c>
      <c r="N173" s="107"/>
    </row>
    <row r="174" spans="1:14" s="40" customFormat="1" hidden="1">
      <c r="A174" s="157"/>
      <c r="B174" s="72"/>
      <c r="C174" s="55" t="s">
        <v>19</v>
      </c>
      <c r="D174" s="37" t="s">
        <v>17</v>
      </c>
      <c r="E174" s="15">
        <v>1.4999999999999999E-2</v>
      </c>
      <c r="F174" s="30">
        <f>F172*E174</f>
        <v>1.3499999999999999</v>
      </c>
      <c r="G174" s="32"/>
      <c r="H174" s="34">
        <f t="shared" si="4"/>
        <v>0</v>
      </c>
      <c r="I174" s="32"/>
      <c r="J174" s="34">
        <f t="shared" si="5"/>
        <v>0</v>
      </c>
      <c r="K174" s="94">
        <v>3.2</v>
      </c>
      <c r="L174" s="69">
        <f t="shared" si="6"/>
        <v>4.3199999999999994</v>
      </c>
      <c r="M174" s="69">
        <f t="shared" si="7"/>
        <v>4.3199999999999994</v>
      </c>
      <c r="N174" s="107"/>
    </row>
    <row r="175" spans="1:14" s="40" customFormat="1" hidden="1">
      <c r="A175" s="157"/>
      <c r="B175" s="72"/>
      <c r="C175" s="87" t="s">
        <v>90</v>
      </c>
      <c r="D175" s="73" t="s">
        <v>44</v>
      </c>
      <c r="E175" s="15">
        <v>5</v>
      </c>
      <c r="F175" s="30">
        <f>F172*E175</f>
        <v>450</v>
      </c>
      <c r="G175" s="94">
        <v>3</v>
      </c>
      <c r="H175" s="34">
        <f t="shared" si="4"/>
        <v>1350</v>
      </c>
      <c r="I175" s="32"/>
      <c r="J175" s="34">
        <f t="shared" si="5"/>
        <v>0</v>
      </c>
      <c r="K175" s="32"/>
      <c r="L175" s="69">
        <f t="shared" si="6"/>
        <v>0</v>
      </c>
      <c r="M175" s="69">
        <f t="shared" si="7"/>
        <v>1350</v>
      </c>
      <c r="N175" s="107"/>
    </row>
    <row r="176" spans="1:14" s="40" customFormat="1" hidden="1">
      <c r="A176" s="157"/>
      <c r="B176" s="72"/>
      <c r="C176" s="55" t="s">
        <v>25</v>
      </c>
      <c r="D176" s="42" t="s">
        <v>17</v>
      </c>
      <c r="E176" s="15">
        <v>2.2800000000000001E-2</v>
      </c>
      <c r="F176" s="30">
        <f>E176*F172</f>
        <v>2.052</v>
      </c>
      <c r="G176" s="94">
        <v>3.2</v>
      </c>
      <c r="H176" s="34">
        <f t="shared" si="4"/>
        <v>6.5664000000000007</v>
      </c>
      <c r="I176" s="32"/>
      <c r="J176" s="34">
        <f t="shared" si="5"/>
        <v>0</v>
      </c>
      <c r="K176" s="32"/>
      <c r="L176" s="69">
        <f t="shared" si="6"/>
        <v>0</v>
      </c>
      <c r="M176" s="69">
        <f t="shared" si="7"/>
        <v>6.5664000000000007</v>
      </c>
      <c r="N176" s="107"/>
    </row>
    <row r="177" spans="1:14" s="40" customFormat="1" ht="94.5" hidden="1">
      <c r="A177" s="6"/>
      <c r="B177" s="20"/>
      <c r="C177" s="63" t="s">
        <v>91</v>
      </c>
      <c r="D177" s="6"/>
      <c r="E177" s="18"/>
      <c r="F177" s="78"/>
      <c r="G177" s="32"/>
      <c r="H177" s="34">
        <f t="shared" si="4"/>
        <v>0</v>
      </c>
      <c r="I177" s="32"/>
      <c r="J177" s="34">
        <f t="shared" si="5"/>
        <v>0</v>
      </c>
      <c r="K177" s="32"/>
      <c r="L177" s="69">
        <f t="shared" si="6"/>
        <v>0</v>
      </c>
      <c r="M177" s="69">
        <f t="shared" si="7"/>
        <v>0</v>
      </c>
      <c r="N177" s="107"/>
    </row>
    <row r="178" spans="1:14" s="40" customFormat="1" ht="47.25" hidden="1">
      <c r="A178" s="152" t="s">
        <v>72</v>
      </c>
      <c r="B178" s="71" t="s">
        <v>61</v>
      </c>
      <c r="C178" s="68" t="s">
        <v>94</v>
      </c>
      <c r="D178" s="73" t="s">
        <v>12</v>
      </c>
      <c r="E178" s="15"/>
      <c r="F178" s="89">
        <v>1.06</v>
      </c>
      <c r="G178" s="32"/>
      <c r="H178" s="34">
        <f t="shared" si="4"/>
        <v>0</v>
      </c>
      <c r="I178" s="32"/>
      <c r="J178" s="34">
        <f t="shared" si="5"/>
        <v>0</v>
      </c>
      <c r="K178" s="32"/>
      <c r="L178" s="69">
        <f t="shared" si="6"/>
        <v>0</v>
      </c>
      <c r="M178" s="69">
        <f t="shared" si="7"/>
        <v>0</v>
      </c>
      <c r="N178" s="107"/>
    </row>
    <row r="179" spans="1:14" s="40" customFormat="1" hidden="1">
      <c r="A179" s="153"/>
      <c r="B179" s="3"/>
      <c r="C179" s="58" t="s">
        <v>18</v>
      </c>
      <c r="D179" s="43" t="s">
        <v>20</v>
      </c>
      <c r="E179" s="12">
        <v>14.78</v>
      </c>
      <c r="F179" s="77">
        <f>E179*F178</f>
        <v>15.6668</v>
      </c>
      <c r="G179" s="32"/>
      <c r="H179" s="34">
        <f t="shared" si="4"/>
        <v>0</v>
      </c>
      <c r="I179" s="94">
        <v>6</v>
      </c>
      <c r="J179" s="34">
        <f t="shared" si="5"/>
        <v>94.000799999999998</v>
      </c>
      <c r="K179" s="32"/>
      <c r="L179" s="69">
        <f t="shared" si="6"/>
        <v>0</v>
      </c>
      <c r="M179" s="69">
        <f t="shared" si="7"/>
        <v>94.000799999999998</v>
      </c>
      <c r="N179" s="107"/>
    </row>
    <row r="180" spans="1:14" s="40" customFormat="1" hidden="1">
      <c r="A180" s="153"/>
      <c r="B180" s="3"/>
      <c r="C180" s="55" t="s">
        <v>19</v>
      </c>
      <c r="D180" s="37" t="s">
        <v>17</v>
      </c>
      <c r="E180" s="12">
        <v>1.21</v>
      </c>
      <c r="F180" s="77">
        <f>F178*E180</f>
        <v>1.2826</v>
      </c>
      <c r="G180" s="32"/>
      <c r="H180" s="34">
        <f t="shared" si="4"/>
        <v>0</v>
      </c>
      <c r="I180" s="32"/>
      <c r="J180" s="34">
        <f t="shared" si="5"/>
        <v>0</v>
      </c>
      <c r="K180" s="94">
        <v>3.2</v>
      </c>
      <c r="L180" s="69">
        <f t="shared" si="6"/>
        <v>4.1043200000000004</v>
      </c>
      <c r="M180" s="69">
        <f t="shared" si="7"/>
        <v>4.1043200000000004</v>
      </c>
      <c r="N180" s="107"/>
    </row>
    <row r="181" spans="1:14" s="40" customFormat="1" hidden="1">
      <c r="A181" s="153"/>
      <c r="B181" s="46"/>
      <c r="C181" s="84" t="s">
        <v>118</v>
      </c>
      <c r="D181" s="4" t="s">
        <v>58</v>
      </c>
      <c r="E181" s="12"/>
      <c r="F181" s="96">
        <v>0.22700000000000001</v>
      </c>
      <c r="G181" s="94">
        <v>1566</v>
      </c>
      <c r="H181" s="34">
        <f t="shared" si="4"/>
        <v>355.48200000000003</v>
      </c>
      <c r="I181" s="32"/>
      <c r="J181" s="34">
        <f t="shared" si="5"/>
        <v>0</v>
      </c>
      <c r="K181" s="32"/>
      <c r="L181" s="69">
        <f t="shared" si="6"/>
        <v>0</v>
      </c>
      <c r="M181" s="69">
        <f t="shared" si="7"/>
        <v>355.48200000000003</v>
      </c>
      <c r="N181" s="107"/>
    </row>
    <row r="182" spans="1:14" s="40" customFormat="1" hidden="1">
      <c r="A182" s="153"/>
      <c r="B182" s="3"/>
      <c r="C182" s="84" t="s">
        <v>119</v>
      </c>
      <c r="D182" s="4" t="s">
        <v>58</v>
      </c>
      <c r="E182" s="12"/>
      <c r="F182" s="96">
        <v>6.1519999999999998E-2</v>
      </c>
      <c r="G182" s="94">
        <v>1668</v>
      </c>
      <c r="H182" s="34">
        <f t="shared" si="4"/>
        <v>102.61536</v>
      </c>
      <c r="I182" s="32"/>
      <c r="J182" s="34">
        <f t="shared" si="5"/>
        <v>0</v>
      </c>
      <c r="K182" s="32"/>
      <c r="L182" s="69">
        <f t="shared" si="6"/>
        <v>0</v>
      </c>
      <c r="M182" s="69">
        <f t="shared" si="7"/>
        <v>102.61536</v>
      </c>
      <c r="N182" s="107"/>
    </row>
    <row r="183" spans="1:14" s="40" customFormat="1" hidden="1">
      <c r="A183" s="153"/>
      <c r="B183" s="3"/>
      <c r="C183" s="58" t="s">
        <v>120</v>
      </c>
      <c r="D183" s="75" t="s">
        <v>109</v>
      </c>
      <c r="E183" s="12">
        <v>1</v>
      </c>
      <c r="F183" s="77">
        <f>E183*F178</f>
        <v>1.06</v>
      </c>
      <c r="G183" s="94">
        <v>108</v>
      </c>
      <c r="H183" s="34">
        <f t="shared" si="4"/>
        <v>114.48</v>
      </c>
      <c r="I183" s="32"/>
      <c r="J183" s="34">
        <f t="shared" si="5"/>
        <v>0</v>
      </c>
      <c r="K183" s="32"/>
      <c r="L183" s="69">
        <f t="shared" si="6"/>
        <v>0</v>
      </c>
      <c r="M183" s="69">
        <f t="shared" si="7"/>
        <v>114.48</v>
      </c>
      <c r="N183" s="107"/>
    </row>
    <row r="184" spans="1:14" s="40" customFormat="1" hidden="1">
      <c r="A184" s="153"/>
      <c r="B184" s="46"/>
      <c r="C184" s="83" t="s">
        <v>53</v>
      </c>
      <c r="D184" s="75" t="s">
        <v>110</v>
      </c>
      <c r="E184" s="12">
        <v>2.46</v>
      </c>
      <c r="F184" s="77">
        <f>E184*F178</f>
        <v>2.6076000000000001</v>
      </c>
      <c r="G184" s="94">
        <v>16</v>
      </c>
      <c r="H184" s="34">
        <f t="shared" si="4"/>
        <v>41.721600000000002</v>
      </c>
      <c r="I184" s="32"/>
      <c r="J184" s="34">
        <f t="shared" si="5"/>
        <v>0</v>
      </c>
      <c r="K184" s="32"/>
      <c r="L184" s="69">
        <f t="shared" si="6"/>
        <v>0</v>
      </c>
      <c r="M184" s="69">
        <f t="shared" si="7"/>
        <v>41.721600000000002</v>
      </c>
      <c r="N184" s="107"/>
    </row>
    <row r="185" spans="1:14" s="40" customFormat="1" hidden="1">
      <c r="A185" s="153"/>
      <c r="B185" s="46"/>
      <c r="C185" s="58" t="s">
        <v>59</v>
      </c>
      <c r="D185" s="75" t="s">
        <v>109</v>
      </c>
      <c r="E185" s="12">
        <f>(1.6+0.7)/100</f>
        <v>2.3E-2</v>
      </c>
      <c r="F185" s="77">
        <f>E185*F178</f>
        <v>2.4380000000000002E-2</v>
      </c>
      <c r="G185" s="94">
        <v>508</v>
      </c>
      <c r="H185" s="34">
        <f t="shared" si="4"/>
        <v>12.385040000000002</v>
      </c>
      <c r="I185" s="32"/>
      <c r="J185" s="34">
        <f t="shared" si="5"/>
        <v>0</v>
      </c>
      <c r="K185" s="32"/>
      <c r="L185" s="69">
        <f t="shared" si="6"/>
        <v>0</v>
      </c>
      <c r="M185" s="69">
        <f t="shared" si="7"/>
        <v>12.385040000000002</v>
      </c>
      <c r="N185" s="107"/>
    </row>
    <row r="186" spans="1:14" s="40" customFormat="1" hidden="1">
      <c r="A186" s="153"/>
      <c r="B186" s="46"/>
      <c r="C186" s="58" t="s">
        <v>36</v>
      </c>
      <c r="D186" s="75" t="s">
        <v>14</v>
      </c>
      <c r="E186" s="12">
        <v>3.3</v>
      </c>
      <c r="F186" s="77">
        <f>F178*E186</f>
        <v>3.4979999999999998</v>
      </c>
      <c r="G186" s="94">
        <v>3.7</v>
      </c>
      <c r="H186" s="34">
        <f t="shared" si="4"/>
        <v>12.942600000000001</v>
      </c>
      <c r="I186" s="32"/>
      <c r="J186" s="34">
        <f t="shared" si="5"/>
        <v>0</v>
      </c>
      <c r="K186" s="32"/>
      <c r="L186" s="69">
        <f t="shared" si="6"/>
        <v>0</v>
      </c>
      <c r="M186" s="69">
        <f t="shared" si="7"/>
        <v>12.942600000000001</v>
      </c>
      <c r="N186" s="107"/>
    </row>
    <row r="187" spans="1:14" s="40" customFormat="1" hidden="1">
      <c r="A187" s="155"/>
      <c r="B187" s="46"/>
      <c r="C187" s="58" t="s">
        <v>25</v>
      </c>
      <c r="D187" s="75" t="s">
        <v>17</v>
      </c>
      <c r="E187" s="12">
        <v>0.9</v>
      </c>
      <c r="F187" s="77">
        <f>E187*F178</f>
        <v>0.95400000000000007</v>
      </c>
      <c r="G187" s="94">
        <v>3.2</v>
      </c>
      <c r="H187" s="34">
        <f t="shared" si="4"/>
        <v>3.0528000000000004</v>
      </c>
      <c r="I187" s="32"/>
      <c r="J187" s="34">
        <f t="shared" si="5"/>
        <v>0</v>
      </c>
      <c r="K187" s="32"/>
      <c r="L187" s="69">
        <f t="shared" si="6"/>
        <v>0</v>
      </c>
      <c r="M187" s="69">
        <f t="shared" si="7"/>
        <v>3.0528000000000004</v>
      </c>
      <c r="N187" s="107"/>
    </row>
    <row r="188" spans="1:14" s="40" customFormat="1" ht="78.75" hidden="1">
      <c r="A188" s="6"/>
      <c r="B188" s="20"/>
      <c r="C188" s="63" t="s">
        <v>124</v>
      </c>
      <c r="D188" s="6"/>
      <c r="E188" s="18"/>
      <c r="F188" s="78"/>
      <c r="G188" s="32"/>
      <c r="H188" s="34">
        <f t="shared" si="4"/>
        <v>0</v>
      </c>
      <c r="I188" s="32"/>
      <c r="J188" s="34">
        <f t="shared" si="5"/>
        <v>0</v>
      </c>
      <c r="K188" s="32"/>
      <c r="L188" s="69">
        <f t="shared" si="6"/>
        <v>0</v>
      </c>
      <c r="M188" s="69">
        <f t="shared" si="7"/>
        <v>0</v>
      </c>
      <c r="N188" s="107"/>
    </row>
    <row r="189" spans="1:14" s="40" customFormat="1" ht="47.25" hidden="1">
      <c r="A189" s="152" t="s">
        <v>72</v>
      </c>
      <c r="B189" s="71" t="s">
        <v>61</v>
      </c>
      <c r="C189" s="68" t="s">
        <v>92</v>
      </c>
      <c r="D189" s="73"/>
      <c r="E189" s="15"/>
      <c r="F189" s="89">
        <v>0.98</v>
      </c>
      <c r="G189" s="32"/>
      <c r="H189" s="34">
        <f t="shared" si="4"/>
        <v>0</v>
      </c>
      <c r="I189" s="32"/>
      <c r="J189" s="34">
        <f t="shared" si="5"/>
        <v>0</v>
      </c>
      <c r="K189" s="32"/>
      <c r="L189" s="69">
        <f t="shared" si="6"/>
        <v>0</v>
      </c>
      <c r="M189" s="69">
        <f t="shared" si="7"/>
        <v>0</v>
      </c>
      <c r="N189" s="107"/>
    </row>
    <row r="190" spans="1:14" s="40" customFormat="1" hidden="1">
      <c r="A190" s="153"/>
      <c r="B190" s="3"/>
      <c r="C190" s="58" t="s">
        <v>18</v>
      </c>
      <c r="D190" s="43" t="s">
        <v>20</v>
      </c>
      <c r="E190" s="12">
        <v>14.78</v>
      </c>
      <c r="F190" s="77">
        <f>E190*F189</f>
        <v>14.484399999999999</v>
      </c>
      <c r="G190" s="32"/>
      <c r="H190" s="34">
        <f t="shared" si="4"/>
        <v>0</v>
      </c>
      <c r="I190" s="94">
        <v>6</v>
      </c>
      <c r="J190" s="34">
        <f t="shared" si="5"/>
        <v>86.906399999999991</v>
      </c>
      <c r="K190" s="32"/>
      <c r="L190" s="69">
        <f t="shared" si="6"/>
        <v>0</v>
      </c>
      <c r="M190" s="69">
        <f t="shared" si="7"/>
        <v>86.906399999999991</v>
      </c>
      <c r="N190" s="107"/>
    </row>
    <row r="191" spans="1:14" s="40" customFormat="1" hidden="1">
      <c r="A191" s="153"/>
      <c r="B191" s="3"/>
      <c r="C191" s="55" t="s">
        <v>19</v>
      </c>
      <c r="D191" s="37" t="s">
        <v>17</v>
      </c>
      <c r="E191" s="12">
        <v>1.21</v>
      </c>
      <c r="F191" s="77">
        <f>F189*E191</f>
        <v>1.1858</v>
      </c>
      <c r="G191" s="32"/>
      <c r="H191" s="34">
        <f t="shared" si="4"/>
        <v>0</v>
      </c>
      <c r="I191" s="32"/>
      <c r="J191" s="34">
        <f t="shared" si="5"/>
        <v>0</v>
      </c>
      <c r="K191" s="94">
        <v>3.2</v>
      </c>
      <c r="L191" s="69">
        <f t="shared" si="6"/>
        <v>3.7945600000000002</v>
      </c>
      <c r="M191" s="69">
        <f t="shared" si="7"/>
        <v>3.7945600000000002</v>
      </c>
      <c r="N191" s="107"/>
    </row>
    <row r="192" spans="1:14" s="40" customFormat="1" hidden="1">
      <c r="A192" s="153"/>
      <c r="B192" s="46"/>
      <c r="C192" s="84" t="s">
        <v>118</v>
      </c>
      <c r="D192" s="4" t="s">
        <v>58</v>
      </c>
      <c r="E192" s="12"/>
      <c r="F192" s="96">
        <v>0.15015999999999999</v>
      </c>
      <c r="G192" s="94">
        <v>1566</v>
      </c>
      <c r="H192" s="34">
        <f t="shared" si="4"/>
        <v>235.15055999999998</v>
      </c>
      <c r="I192" s="32"/>
      <c r="J192" s="34">
        <f t="shared" si="5"/>
        <v>0</v>
      </c>
      <c r="K192" s="32"/>
      <c r="L192" s="69">
        <f t="shared" si="6"/>
        <v>0</v>
      </c>
      <c r="M192" s="69">
        <f t="shared" si="7"/>
        <v>235.15055999999998</v>
      </c>
      <c r="N192" s="107"/>
    </row>
    <row r="193" spans="1:14" s="40" customFormat="1" hidden="1">
      <c r="A193" s="153"/>
      <c r="B193" s="3"/>
      <c r="C193" s="84" t="s">
        <v>119</v>
      </c>
      <c r="D193" s="4" t="s">
        <v>58</v>
      </c>
      <c r="E193" s="12"/>
      <c r="F193" s="96">
        <v>9.5700000000000004E-3</v>
      </c>
      <c r="G193" s="94">
        <v>1668</v>
      </c>
      <c r="H193" s="34">
        <f t="shared" si="4"/>
        <v>15.962760000000001</v>
      </c>
      <c r="I193" s="32"/>
      <c r="J193" s="34">
        <f t="shared" si="5"/>
        <v>0</v>
      </c>
      <c r="K193" s="32"/>
      <c r="L193" s="69">
        <f t="shared" si="6"/>
        <v>0</v>
      </c>
      <c r="M193" s="69">
        <f t="shared" si="7"/>
        <v>15.962760000000001</v>
      </c>
      <c r="N193" s="107"/>
    </row>
    <row r="194" spans="1:14" s="40" customFormat="1" hidden="1">
      <c r="A194" s="153"/>
      <c r="B194" s="3"/>
      <c r="C194" s="58" t="s">
        <v>120</v>
      </c>
      <c r="D194" s="75" t="s">
        <v>109</v>
      </c>
      <c r="E194" s="12">
        <v>1</v>
      </c>
      <c r="F194" s="77">
        <f>E194*F189</f>
        <v>0.98</v>
      </c>
      <c r="G194" s="94">
        <v>108</v>
      </c>
      <c r="H194" s="34">
        <f t="shared" si="4"/>
        <v>105.84</v>
      </c>
      <c r="I194" s="32"/>
      <c r="J194" s="34">
        <f t="shared" si="5"/>
        <v>0</v>
      </c>
      <c r="K194" s="32"/>
      <c r="L194" s="69">
        <f t="shared" si="6"/>
        <v>0</v>
      </c>
      <c r="M194" s="69">
        <f t="shared" si="7"/>
        <v>105.84</v>
      </c>
      <c r="N194" s="107"/>
    </row>
    <row r="195" spans="1:14" s="40" customFormat="1" hidden="1">
      <c r="A195" s="153"/>
      <c r="B195" s="46"/>
      <c r="C195" s="83" t="s">
        <v>53</v>
      </c>
      <c r="D195" s="75" t="s">
        <v>110</v>
      </c>
      <c r="E195" s="12">
        <v>2.46</v>
      </c>
      <c r="F195" s="77">
        <f>E195*F189</f>
        <v>2.4108000000000001</v>
      </c>
      <c r="G195" s="94">
        <v>16</v>
      </c>
      <c r="H195" s="34">
        <f t="shared" si="4"/>
        <v>38.572800000000001</v>
      </c>
      <c r="I195" s="32"/>
      <c r="J195" s="34">
        <f t="shared" si="5"/>
        <v>0</v>
      </c>
      <c r="K195" s="32"/>
      <c r="L195" s="69">
        <f t="shared" si="6"/>
        <v>0</v>
      </c>
      <c r="M195" s="69">
        <f t="shared" si="7"/>
        <v>38.572800000000001</v>
      </c>
      <c r="N195" s="107"/>
    </row>
    <row r="196" spans="1:14" s="40" customFormat="1" hidden="1">
      <c r="A196" s="153"/>
      <c r="B196" s="46"/>
      <c r="C196" s="58" t="s">
        <v>59</v>
      </c>
      <c r="D196" s="75" t="s">
        <v>109</v>
      </c>
      <c r="E196" s="12">
        <f>(1.6+0.7)/100</f>
        <v>2.3E-2</v>
      </c>
      <c r="F196" s="77">
        <f>E196*F189</f>
        <v>2.2539999999999998E-2</v>
      </c>
      <c r="G196" s="94">
        <v>508</v>
      </c>
      <c r="H196" s="34">
        <f t="shared" si="4"/>
        <v>11.45032</v>
      </c>
      <c r="I196" s="32"/>
      <c r="J196" s="34">
        <f t="shared" si="5"/>
        <v>0</v>
      </c>
      <c r="K196" s="32"/>
      <c r="L196" s="69">
        <f t="shared" si="6"/>
        <v>0</v>
      </c>
      <c r="M196" s="69">
        <f t="shared" si="7"/>
        <v>11.45032</v>
      </c>
      <c r="N196" s="107"/>
    </row>
    <row r="197" spans="1:14" s="40" customFormat="1" hidden="1">
      <c r="A197" s="153"/>
      <c r="B197" s="46"/>
      <c r="C197" s="58" t="s">
        <v>36</v>
      </c>
      <c r="D197" s="75" t="s">
        <v>14</v>
      </c>
      <c r="E197" s="12">
        <v>3.3</v>
      </c>
      <c r="F197" s="77">
        <f>F189*E197</f>
        <v>3.234</v>
      </c>
      <c r="G197" s="94">
        <v>3.7</v>
      </c>
      <c r="H197" s="34">
        <f t="shared" si="4"/>
        <v>11.9658</v>
      </c>
      <c r="I197" s="32"/>
      <c r="J197" s="34">
        <f t="shared" si="5"/>
        <v>0</v>
      </c>
      <c r="K197" s="32"/>
      <c r="L197" s="69">
        <f t="shared" si="6"/>
        <v>0</v>
      </c>
      <c r="M197" s="69">
        <f t="shared" si="7"/>
        <v>11.9658</v>
      </c>
      <c r="N197" s="107"/>
    </row>
    <row r="198" spans="1:14" s="40" customFormat="1" hidden="1">
      <c r="A198" s="155"/>
      <c r="B198" s="46"/>
      <c r="C198" s="58" t="s">
        <v>25</v>
      </c>
      <c r="D198" s="75" t="s">
        <v>17</v>
      </c>
      <c r="E198" s="12">
        <v>0.9</v>
      </c>
      <c r="F198" s="77">
        <f>E198*F189</f>
        <v>0.88200000000000001</v>
      </c>
      <c r="G198" s="94">
        <v>3.2</v>
      </c>
      <c r="H198" s="34">
        <f t="shared" si="4"/>
        <v>2.8224</v>
      </c>
      <c r="I198" s="32"/>
      <c r="J198" s="34">
        <f t="shared" si="5"/>
        <v>0</v>
      </c>
      <c r="K198" s="32"/>
      <c r="L198" s="69">
        <f t="shared" si="6"/>
        <v>0</v>
      </c>
      <c r="M198" s="69">
        <f t="shared" si="7"/>
        <v>2.8224</v>
      </c>
      <c r="N198" s="107"/>
    </row>
    <row r="199" spans="1:14" s="40" customFormat="1" ht="47.25" hidden="1">
      <c r="A199" s="152" t="s">
        <v>73</v>
      </c>
      <c r="B199" s="71" t="s">
        <v>56</v>
      </c>
      <c r="C199" s="68" t="s">
        <v>93</v>
      </c>
      <c r="D199" s="73" t="s">
        <v>12</v>
      </c>
      <c r="E199" s="15"/>
      <c r="F199" s="89">
        <v>2.35</v>
      </c>
      <c r="G199" s="32"/>
      <c r="H199" s="34">
        <f t="shared" si="4"/>
        <v>0</v>
      </c>
      <c r="I199" s="32"/>
      <c r="J199" s="34">
        <f t="shared" si="5"/>
        <v>0</v>
      </c>
      <c r="K199" s="32"/>
      <c r="L199" s="69">
        <f t="shared" si="6"/>
        <v>0</v>
      </c>
      <c r="M199" s="69">
        <f t="shared" si="7"/>
        <v>0</v>
      </c>
      <c r="N199" s="107"/>
    </row>
    <row r="200" spans="1:14" s="40" customFormat="1" hidden="1">
      <c r="A200" s="153"/>
      <c r="B200" s="72"/>
      <c r="C200" s="52" t="s">
        <v>35</v>
      </c>
      <c r="D200" s="70" t="s">
        <v>43</v>
      </c>
      <c r="E200" s="22">
        <f>840*0.01</f>
        <v>8.4</v>
      </c>
      <c r="F200" s="53">
        <f>E200*F199</f>
        <v>19.740000000000002</v>
      </c>
      <c r="G200" s="54"/>
      <c r="H200" s="34">
        <f t="shared" si="4"/>
        <v>0</v>
      </c>
      <c r="I200" s="97">
        <v>6</v>
      </c>
      <c r="J200" s="34">
        <f t="shared" si="5"/>
        <v>118.44000000000001</v>
      </c>
      <c r="K200" s="54"/>
      <c r="L200" s="69">
        <f t="shared" si="6"/>
        <v>0</v>
      </c>
      <c r="M200" s="69">
        <f t="shared" si="7"/>
        <v>118.44000000000001</v>
      </c>
      <c r="N200" s="107"/>
    </row>
    <row r="201" spans="1:14" s="40" customFormat="1" hidden="1">
      <c r="A201" s="153"/>
      <c r="B201" s="72"/>
      <c r="C201" s="58" t="s">
        <v>19</v>
      </c>
      <c r="D201" s="4" t="s">
        <v>17</v>
      </c>
      <c r="E201" s="22">
        <f>81*0.01</f>
        <v>0.81</v>
      </c>
      <c r="F201" s="53">
        <f>E201*F199</f>
        <v>1.9035000000000002</v>
      </c>
      <c r="G201" s="54"/>
      <c r="H201" s="34">
        <f t="shared" si="4"/>
        <v>0</v>
      </c>
      <c r="I201" s="54"/>
      <c r="J201" s="34">
        <f t="shared" si="5"/>
        <v>0</v>
      </c>
      <c r="K201" s="97">
        <v>3.2</v>
      </c>
      <c r="L201" s="69">
        <f t="shared" si="6"/>
        <v>6.0912000000000006</v>
      </c>
      <c r="M201" s="69">
        <f t="shared" si="7"/>
        <v>6.0912000000000006</v>
      </c>
      <c r="N201" s="107"/>
    </row>
    <row r="202" spans="1:14" s="40" customFormat="1" hidden="1">
      <c r="A202" s="153"/>
      <c r="B202" s="72"/>
      <c r="C202" s="52" t="s">
        <v>39</v>
      </c>
      <c r="D202" s="70" t="s">
        <v>109</v>
      </c>
      <c r="E202" s="22">
        <f>101.5*0.01</f>
        <v>1.0150000000000001</v>
      </c>
      <c r="F202" s="53">
        <f>E202*F199</f>
        <v>2.3852500000000005</v>
      </c>
      <c r="G202" s="97">
        <v>108</v>
      </c>
      <c r="H202" s="34">
        <f t="shared" ref="H202:H265" si="8">F202*G202</f>
        <v>257.60700000000008</v>
      </c>
      <c r="I202" s="54"/>
      <c r="J202" s="34">
        <f t="shared" ref="J202:J265" si="9">F202*I202</f>
        <v>0</v>
      </c>
      <c r="K202" s="54"/>
      <c r="L202" s="69">
        <f t="shared" si="6"/>
        <v>0</v>
      </c>
      <c r="M202" s="69">
        <f t="shared" si="7"/>
        <v>257.60700000000008</v>
      </c>
      <c r="N202" s="107"/>
    </row>
    <row r="203" spans="1:14" s="40" customFormat="1" hidden="1">
      <c r="A203" s="153"/>
      <c r="B203" s="72"/>
      <c r="C203" s="52" t="s">
        <v>53</v>
      </c>
      <c r="D203" s="70" t="s">
        <v>110</v>
      </c>
      <c r="E203" s="22">
        <f>137*0.01</f>
        <v>1.37</v>
      </c>
      <c r="F203" s="53">
        <f>E203*F199</f>
        <v>3.2195000000000005</v>
      </c>
      <c r="G203" s="97">
        <v>16</v>
      </c>
      <c r="H203" s="34">
        <f t="shared" si="8"/>
        <v>51.512000000000008</v>
      </c>
      <c r="I203" s="54"/>
      <c r="J203" s="34">
        <f t="shared" si="9"/>
        <v>0</v>
      </c>
      <c r="K203" s="54"/>
      <c r="L203" s="69">
        <f t="shared" ref="L203:L266" si="10">F203*K203</f>
        <v>0</v>
      </c>
      <c r="M203" s="69">
        <f t="shared" ref="M203:M266" si="11">H203+J203+L203</f>
        <v>51.512000000000008</v>
      </c>
      <c r="N203" s="107"/>
    </row>
    <row r="204" spans="1:14" s="40" customFormat="1" hidden="1">
      <c r="A204" s="153"/>
      <c r="B204" s="72"/>
      <c r="C204" s="52" t="s">
        <v>54</v>
      </c>
      <c r="D204" s="70" t="s">
        <v>109</v>
      </c>
      <c r="E204" s="22">
        <f>(0.84+2.56+0.26)/100</f>
        <v>3.6600000000000001E-2</v>
      </c>
      <c r="F204" s="53">
        <f>E204*F199</f>
        <v>8.6010000000000003E-2</v>
      </c>
      <c r="G204" s="97">
        <v>508</v>
      </c>
      <c r="H204" s="34">
        <f t="shared" si="8"/>
        <v>43.693080000000002</v>
      </c>
      <c r="I204" s="54"/>
      <c r="J204" s="34">
        <f t="shared" si="9"/>
        <v>0</v>
      </c>
      <c r="K204" s="54"/>
      <c r="L204" s="69">
        <f t="shared" si="10"/>
        <v>0</v>
      </c>
      <c r="M204" s="69">
        <f t="shared" si="11"/>
        <v>43.693080000000002</v>
      </c>
      <c r="N204" s="107"/>
    </row>
    <row r="205" spans="1:14" s="40" customFormat="1" hidden="1">
      <c r="A205" s="153"/>
      <c r="B205" s="72"/>
      <c r="C205" s="52" t="s">
        <v>25</v>
      </c>
      <c r="D205" s="70" t="s">
        <v>17</v>
      </c>
      <c r="E205" s="22">
        <f>0.39*0.01</f>
        <v>3.9000000000000003E-3</v>
      </c>
      <c r="F205" s="53">
        <f>E205*F199</f>
        <v>9.1650000000000013E-3</v>
      </c>
      <c r="G205" s="97">
        <v>3.2</v>
      </c>
      <c r="H205" s="34">
        <f t="shared" si="8"/>
        <v>2.9328000000000007E-2</v>
      </c>
      <c r="I205" s="54"/>
      <c r="J205" s="34">
        <f t="shared" si="9"/>
        <v>0</v>
      </c>
      <c r="K205" s="54"/>
      <c r="L205" s="69">
        <f t="shared" si="10"/>
        <v>0</v>
      </c>
      <c r="M205" s="69">
        <f t="shared" si="11"/>
        <v>2.9328000000000007E-2</v>
      </c>
      <c r="N205" s="107"/>
    </row>
    <row r="206" spans="1:14" s="40" customFormat="1" hidden="1">
      <c r="A206" s="153"/>
      <c r="B206" s="72"/>
      <c r="C206" s="56" t="s">
        <v>121</v>
      </c>
      <c r="D206" s="70" t="s">
        <v>49</v>
      </c>
      <c r="E206" s="22"/>
      <c r="F206" s="57">
        <f>0.14363+0.08981</f>
        <v>0.23344000000000001</v>
      </c>
      <c r="G206" s="97">
        <v>1586</v>
      </c>
      <c r="H206" s="34">
        <f t="shared" si="8"/>
        <v>370.23584</v>
      </c>
      <c r="I206" s="54"/>
      <c r="J206" s="34">
        <f t="shared" si="9"/>
        <v>0</v>
      </c>
      <c r="K206" s="54"/>
      <c r="L206" s="69">
        <f t="shared" si="10"/>
        <v>0</v>
      </c>
      <c r="M206" s="69">
        <f t="shared" si="11"/>
        <v>370.23584</v>
      </c>
      <c r="N206" s="107"/>
    </row>
    <row r="207" spans="1:14" s="40" customFormat="1" hidden="1">
      <c r="A207" s="155"/>
      <c r="B207" s="72"/>
      <c r="C207" s="56" t="s">
        <v>116</v>
      </c>
      <c r="D207" s="70" t="s">
        <v>49</v>
      </c>
      <c r="E207" s="22"/>
      <c r="F207" s="57">
        <v>1.9400000000000001E-2</v>
      </c>
      <c r="G207" s="97">
        <v>1668</v>
      </c>
      <c r="H207" s="34">
        <f t="shared" si="8"/>
        <v>32.359200000000001</v>
      </c>
      <c r="I207" s="54"/>
      <c r="J207" s="34">
        <f t="shared" si="9"/>
        <v>0</v>
      </c>
      <c r="K207" s="54"/>
      <c r="L207" s="69">
        <f t="shared" si="10"/>
        <v>0</v>
      </c>
      <c r="M207" s="69">
        <f t="shared" si="11"/>
        <v>32.359200000000001</v>
      </c>
      <c r="N207" s="107"/>
    </row>
    <row r="208" spans="1:14" s="40" customFormat="1" ht="31.5" hidden="1">
      <c r="A208" s="6"/>
      <c r="B208" s="20"/>
      <c r="C208" s="63" t="s">
        <v>96</v>
      </c>
      <c r="D208" s="6"/>
      <c r="E208" s="18"/>
      <c r="F208" s="78"/>
      <c r="G208" s="32"/>
      <c r="H208" s="34">
        <f t="shared" si="8"/>
        <v>0</v>
      </c>
      <c r="I208" s="32"/>
      <c r="J208" s="34">
        <f t="shared" si="9"/>
        <v>0</v>
      </c>
      <c r="K208" s="32"/>
      <c r="L208" s="69">
        <f t="shared" si="10"/>
        <v>0</v>
      </c>
      <c r="M208" s="69">
        <f t="shared" si="11"/>
        <v>0</v>
      </c>
      <c r="N208" s="107"/>
    </row>
    <row r="209" spans="1:14" s="40" customFormat="1" ht="47.25" hidden="1">
      <c r="A209" s="152" t="s">
        <v>72</v>
      </c>
      <c r="B209" s="71" t="s">
        <v>48</v>
      </c>
      <c r="C209" s="68" t="s">
        <v>97</v>
      </c>
      <c r="D209" s="73" t="s">
        <v>12</v>
      </c>
      <c r="E209" s="15"/>
      <c r="F209" s="89">
        <f>1.1*1.1*1.1*1</f>
        <v>1.3310000000000004</v>
      </c>
      <c r="G209" s="32"/>
      <c r="H209" s="34">
        <f t="shared" si="8"/>
        <v>0</v>
      </c>
      <c r="I209" s="32"/>
      <c r="J209" s="34">
        <f t="shared" si="9"/>
        <v>0</v>
      </c>
      <c r="K209" s="32"/>
      <c r="L209" s="69">
        <f t="shared" si="10"/>
        <v>0</v>
      </c>
      <c r="M209" s="69">
        <f t="shared" si="11"/>
        <v>0</v>
      </c>
      <c r="N209" s="107"/>
    </row>
    <row r="210" spans="1:14" s="40" customFormat="1" hidden="1">
      <c r="A210" s="155"/>
      <c r="B210" s="71"/>
      <c r="C210" s="50" t="s">
        <v>45</v>
      </c>
      <c r="D210" s="73" t="s">
        <v>43</v>
      </c>
      <c r="E210" s="15">
        <v>3.37</v>
      </c>
      <c r="F210" s="30">
        <f>E210*F209</f>
        <v>4.4854700000000012</v>
      </c>
      <c r="G210" s="32"/>
      <c r="H210" s="34">
        <f t="shared" si="8"/>
        <v>0</v>
      </c>
      <c r="I210" s="94">
        <v>6</v>
      </c>
      <c r="J210" s="34">
        <f t="shared" si="9"/>
        <v>26.912820000000007</v>
      </c>
      <c r="K210" s="32"/>
      <c r="L210" s="69">
        <f t="shared" si="10"/>
        <v>0</v>
      </c>
      <c r="M210" s="69">
        <f t="shared" si="11"/>
        <v>26.912820000000007</v>
      </c>
      <c r="N210" s="107"/>
    </row>
    <row r="211" spans="1:14" s="40" customFormat="1" ht="47.25" hidden="1">
      <c r="A211" s="152" t="s">
        <v>73</v>
      </c>
      <c r="B211" s="71" t="s">
        <v>50</v>
      </c>
      <c r="C211" s="68" t="s">
        <v>80</v>
      </c>
      <c r="D211" s="73" t="s">
        <v>12</v>
      </c>
      <c r="E211" s="15"/>
      <c r="F211" s="89">
        <f>1.1*1.1*1*0.1</f>
        <v>0.12100000000000002</v>
      </c>
      <c r="G211" s="32"/>
      <c r="H211" s="34">
        <f t="shared" si="8"/>
        <v>0</v>
      </c>
      <c r="I211" s="32"/>
      <c r="J211" s="34">
        <f t="shared" si="9"/>
        <v>0</v>
      </c>
      <c r="K211" s="32"/>
      <c r="L211" s="69">
        <f t="shared" si="10"/>
        <v>0</v>
      </c>
      <c r="M211" s="69">
        <f t="shared" si="11"/>
        <v>0</v>
      </c>
      <c r="N211" s="107"/>
    </row>
    <row r="212" spans="1:14" s="40" customFormat="1" hidden="1">
      <c r="A212" s="153"/>
      <c r="B212" s="71"/>
      <c r="C212" s="50" t="s">
        <v>35</v>
      </c>
      <c r="D212" s="73" t="s">
        <v>43</v>
      </c>
      <c r="E212" s="15">
        <v>0.89</v>
      </c>
      <c r="F212" s="30">
        <f>E212*F211</f>
        <v>0.10769000000000002</v>
      </c>
      <c r="G212" s="32"/>
      <c r="H212" s="34">
        <f t="shared" si="8"/>
        <v>0</v>
      </c>
      <c r="I212" s="94">
        <v>7.8</v>
      </c>
      <c r="J212" s="34">
        <f t="shared" si="9"/>
        <v>0.83998200000000012</v>
      </c>
      <c r="K212" s="32"/>
      <c r="L212" s="69">
        <f t="shared" si="10"/>
        <v>0</v>
      </c>
      <c r="M212" s="69">
        <f t="shared" si="11"/>
        <v>0.83998200000000012</v>
      </c>
      <c r="N212" s="107"/>
    </row>
    <row r="213" spans="1:14" s="40" customFormat="1" hidden="1">
      <c r="A213" s="153"/>
      <c r="B213" s="71"/>
      <c r="C213" s="55" t="s">
        <v>19</v>
      </c>
      <c r="D213" s="37" t="s">
        <v>17</v>
      </c>
      <c r="E213" s="15">
        <v>0.37</v>
      </c>
      <c r="F213" s="30">
        <f>E213*F211</f>
        <v>4.4770000000000011E-2</v>
      </c>
      <c r="G213" s="32"/>
      <c r="H213" s="34">
        <f t="shared" si="8"/>
        <v>0</v>
      </c>
      <c r="I213" s="32"/>
      <c r="J213" s="34">
        <f t="shared" si="9"/>
        <v>0</v>
      </c>
      <c r="K213" s="94">
        <v>3.2</v>
      </c>
      <c r="L213" s="69">
        <f t="shared" si="10"/>
        <v>0.14326400000000003</v>
      </c>
      <c r="M213" s="69">
        <f t="shared" si="11"/>
        <v>0.14326400000000003</v>
      </c>
      <c r="N213" s="107"/>
    </row>
    <row r="214" spans="1:14" s="40" customFormat="1" hidden="1">
      <c r="A214" s="153"/>
      <c r="B214" s="71"/>
      <c r="C214" s="50" t="s">
        <v>51</v>
      </c>
      <c r="D214" s="73" t="s">
        <v>109</v>
      </c>
      <c r="E214" s="15">
        <v>1.1499999999999999</v>
      </c>
      <c r="F214" s="30">
        <f>E214*F211</f>
        <v>0.13915000000000002</v>
      </c>
      <c r="G214" s="94">
        <v>16.3</v>
      </c>
      <c r="H214" s="34">
        <f t="shared" si="8"/>
        <v>2.2681450000000005</v>
      </c>
      <c r="I214" s="32"/>
      <c r="J214" s="34">
        <f t="shared" si="9"/>
        <v>0</v>
      </c>
      <c r="K214" s="32"/>
      <c r="L214" s="69">
        <f t="shared" si="10"/>
        <v>0</v>
      </c>
      <c r="M214" s="69">
        <f t="shared" si="11"/>
        <v>2.2681450000000005</v>
      </c>
      <c r="N214" s="107"/>
    </row>
    <row r="215" spans="1:14" s="40" customFormat="1" hidden="1">
      <c r="A215" s="155"/>
      <c r="B215" s="71"/>
      <c r="C215" s="55" t="s">
        <v>25</v>
      </c>
      <c r="D215" s="42" t="s">
        <v>17</v>
      </c>
      <c r="E215" s="15">
        <v>0.02</v>
      </c>
      <c r="F215" s="30">
        <f>E215*F211</f>
        <v>2.4200000000000007E-3</v>
      </c>
      <c r="G215" s="94">
        <v>3.2</v>
      </c>
      <c r="H215" s="34">
        <f t="shared" si="8"/>
        <v>7.7440000000000026E-3</v>
      </c>
      <c r="I215" s="32"/>
      <c r="J215" s="34">
        <f t="shared" si="9"/>
        <v>0</v>
      </c>
      <c r="K215" s="32"/>
      <c r="L215" s="69">
        <f t="shared" si="10"/>
        <v>0</v>
      </c>
      <c r="M215" s="69">
        <f t="shared" si="11"/>
        <v>7.7440000000000026E-3</v>
      </c>
      <c r="N215" s="107"/>
    </row>
    <row r="216" spans="1:14" s="40" customFormat="1" ht="78.75" hidden="1">
      <c r="A216" s="152" t="s">
        <v>37</v>
      </c>
      <c r="B216" s="71" t="s">
        <v>68</v>
      </c>
      <c r="C216" s="68" t="s">
        <v>81</v>
      </c>
      <c r="D216" s="73" t="s">
        <v>12</v>
      </c>
      <c r="E216" s="15"/>
      <c r="F216" s="89">
        <v>0.13</v>
      </c>
      <c r="G216" s="32"/>
      <c r="H216" s="34">
        <f t="shared" si="8"/>
        <v>0</v>
      </c>
      <c r="I216" s="32"/>
      <c r="J216" s="34">
        <f t="shared" si="9"/>
        <v>0</v>
      </c>
      <c r="K216" s="32"/>
      <c r="L216" s="69">
        <f t="shared" si="10"/>
        <v>0</v>
      </c>
      <c r="M216" s="69">
        <f t="shared" si="11"/>
        <v>0</v>
      </c>
      <c r="N216" s="107"/>
    </row>
    <row r="217" spans="1:14" s="40" customFormat="1" hidden="1">
      <c r="A217" s="153"/>
      <c r="B217" s="71"/>
      <c r="C217" s="50" t="s">
        <v>35</v>
      </c>
      <c r="D217" s="73" t="s">
        <v>43</v>
      </c>
      <c r="E217" s="15">
        <v>1.37</v>
      </c>
      <c r="F217" s="30">
        <f>E217*F216</f>
        <v>0.17810000000000001</v>
      </c>
      <c r="G217" s="32"/>
      <c r="H217" s="34">
        <f t="shared" si="8"/>
        <v>0</v>
      </c>
      <c r="I217" s="94">
        <v>6</v>
      </c>
      <c r="J217" s="34">
        <f t="shared" si="9"/>
        <v>1.0686</v>
      </c>
      <c r="K217" s="32"/>
      <c r="L217" s="69">
        <f t="shared" si="10"/>
        <v>0</v>
      </c>
      <c r="M217" s="69">
        <f t="shared" si="11"/>
        <v>1.0686</v>
      </c>
      <c r="N217" s="107"/>
    </row>
    <row r="218" spans="1:14" s="40" customFormat="1" hidden="1">
      <c r="A218" s="153"/>
      <c r="B218" s="71"/>
      <c r="C218" s="55" t="s">
        <v>19</v>
      </c>
      <c r="D218" s="37" t="s">
        <v>17</v>
      </c>
      <c r="E218" s="15">
        <v>0.28299999999999997</v>
      </c>
      <c r="F218" s="30">
        <f>E218*F216</f>
        <v>3.6789999999999996E-2</v>
      </c>
      <c r="G218" s="32"/>
      <c r="H218" s="34">
        <f t="shared" si="8"/>
        <v>0</v>
      </c>
      <c r="I218" s="32"/>
      <c r="J218" s="34">
        <f t="shared" si="9"/>
        <v>0</v>
      </c>
      <c r="K218" s="94">
        <v>3.2</v>
      </c>
      <c r="L218" s="69">
        <f t="shared" si="10"/>
        <v>0.117728</v>
      </c>
      <c r="M218" s="69">
        <f t="shared" si="11"/>
        <v>0.117728</v>
      </c>
      <c r="N218" s="107"/>
    </row>
    <row r="219" spans="1:14" s="40" customFormat="1" hidden="1">
      <c r="A219" s="153"/>
      <c r="B219" s="71"/>
      <c r="C219" s="50" t="s">
        <v>60</v>
      </c>
      <c r="D219" s="73" t="s">
        <v>109</v>
      </c>
      <c r="E219" s="15">
        <v>1.02</v>
      </c>
      <c r="F219" s="30">
        <f>E219*F216</f>
        <v>0.1326</v>
      </c>
      <c r="G219" s="94">
        <v>89</v>
      </c>
      <c r="H219" s="34">
        <f t="shared" si="8"/>
        <v>11.801399999999999</v>
      </c>
      <c r="I219" s="32"/>
      <c r="J219" s="34">
        <f t="shared" si="9"/>
        <v>0</v>
      </c>
      <c r="K219" s="32"/>
      <c r="L219" s="69">
        <f t="shared" si="10"/>
        <v>0</v>
      </c>
      <c r="M219" s="69">
        <f t="shared" si="11"/>
        <v>11.801399999999999</v>
      </c>
      <c r="N219" s="107"/>
    </row>
    <row r="220" spans="1:14" s="40" customFormat="1" hidden="1">
      <c r="A220" s="155"/>
      <c r="B220" s="71"/>
      <c r="C220" s="55" t="s">
        <v>25</v>
      </c>
      <c r="D220" s="42" t="s">
        <v>17</v>
      </c>
      <c r="E220" s="15">
        <v>0.62</v>
      </c>
      <c r="F220" s="30">
        <f>E220*F216</f>
        <v>8.0600000000000005E-2</v>
      </c>
      <c r="G220" s="94">
        <v>3.2</v>
      </c>
      <c r="H220" s="34">
        <f t="shared" si="8"/>
        <v>0.25792000000000004</v>
      </c>
      <c r="I220" s="32"/>
      <c r="J220" s="34">
        <f t="shared" si="9"/>
        <v>0</v>
      </c>
      <c r="K220" s="32"/>
      <c r="L220" s="69">
        <f t="shared" si="10"/>
        <v>0</v>
      </c>
      <c r="M220" s="69">
        <f t="shared" si="11"/>
        <v>0.25792000000000004</v>
      </c>
      <c r="N220" s="107"/>
    </row>
    <row r="221" spans="1:14" s="40" customFormat="1" ht="78.75" hidden="1">
      <c r="A221" s="152" t="s">
        <v>74</v>
      </c>
      <c r="B221" s="71" t="s">
        <v>52</v>
      </c>
      <c r="C221" s="68" t="s">
        <v>98</v>
      </c>
      <c r="D221" s="73" t="s">
        <v>12</v>
      </c>
      <c r="E221" s="15"/>
      <c r="F221" s="89">
        <v>0.47</v>
      </c>
      <c r="G221" s="32"/>
      <c r="H221" s="34">
        <f t="shared" si="8"/>
        <v>0</v>
      </c>
      <c r="I221" s="32"/>
      <c r="J221" s="34">
        <f t="shared" si="9"/>
        <v>0</v>
      </c>
      <c r="K221" s="32"/>
      <c r="L221" s="69">
        <f t="shared" si="10"/>
        <v>0</v>
      </c>
      <c r="M221" s="69">
        <f t="shared" si="11"/>
        <v>0</v>
      </c>
      <c r="N221" s="107"/>
    </row>
    <row r="222" spans="1:14" s="40" customFormat="1" hidden="1">
      <c r="A222" s="153"/>
      <c r="B222" s="71"/>
      <c r="C222" s="50" t="s">
        <v>35</v>
      </c>
      <c r="D222" s="73" t="s">
        <v>43</v>
      </c>
      <c r="E222" s="15">
        <v>6.66</v>
      </c>
      <c r="F222" s="30">
        <f>E222*F221</f>
        <v>3.1301999999999999</v>
      </c>
      <c r="G222" s="32"/>
      <c r="H222" s="34">
        <f t="shared" si="8"/>
        <v>0</v>
      </c>
      <c r="I222" s="94">
        <v>6</v>
      </c>
      <c r="J222" s="34">
        <f t="shared" si="9"/>
        <v>18.781199999999998</v>
      </c>
      <c r="K222" s="32"/>
      <c r="L222" s="69">
        <f t="shared" si="10"/>
        <v>0</v>
      </c>
      <c r="M222" s="69">
        <f t="shared" si="11"/>
        <v>18.781199999999998</v>
      </c>
      <c r="N222" s="107"/>
    </row>
    <row r="223" spans="1:14" s="40" customFormat="1" hidden="1">
      <c r="A223" s="153"/>
      <c r="B223" s="71"/>
      <c r="C223" s="55" t="s">
        <v>19</v>
      </c>
      <c r="D223" s="37" t="s">
        <v>17</v>
      </c>
      <c r="E223" s="15">
        <v>0.59</v>
      </c>
      <c r="F223" s="30">
        <f>E223*F221</f>
        <v>0.27729999999999999</v>
      </c>
      <c r="G223" s="32"/>
      <c r="H223" s="34">
        <f t="shared" si="8"/>
        <v>0</v>
      </c>
      <c r="I223" s="32"/>
      <c r="J223" s="34">
        <f t="shared" si="9"/>
        <v>0</v>
      </c>
      <c r="K223" s="94">
        <v>3.2</v>
      </c>
      <c r="L223" s="69">
        <f t="shared" si="10"/>
        <v>0.88736000000000004</v>
      </c>
      <c r="M223" s="69">
        <f t="shared" si="11"/>
        <v>0.88736000000000004</v>
      </c>
      <c r="N223" s="107"/>
    </row>
    <row r="224" spans="1:14" s="40" customFormat="1" hidden="1">
      <c r="A224" s="153"/>
      <c r="B224" s="71"/>
      <c r="C224" s="50" t="s">
        <v>60</v>
      </c>
      <c r="D224" s="73" t="s">
        <v>109</v>
      </c>
      <c r="E224" s="15">
        <v>1.0149999999999999</v>
      </c>
      <c r="F224" s="30">
        <f>E224*F221</f>
        <v>0.47704999999999992</v>
      </c>
      <c r="G224" s="94">
        <v>89</v>
      </c>
      <c r="H224" s="34">
        <f t="shared" si="8"/>
        <v>42.457449999999994</v>
      </c>
      <c r="I224" s="32"/>
      <c r="J224" s="34">
        <f t="shared" si="9"/>
        <v>0</v>
      </c>
      <c r="K224" s="32"/>
      <c r="L224" s="69">
        <f t="shared" si="10"/>
        <v>0</v>
      </c>
      <c r="M224" s="69">
        <f t="shared" si="11"/>
        <v>42.457449999999994</v>
      </c>
      <c r="N224" s="107"/>
    </row>
    <row r="225" spans="1:14" s="40" customFormat="1" ht="31.5" hidden="1">
      <c r="A225" s="153"/>
      <c r="B225" s="71"/>
      <c r="C225" s="62" t="s">
        <v>82</v>
      </c>
      <c r="D225" s="73" t="s">
        <v>13</v>
      </c>
      <c r="E225" s="15">
        <v>1.6</v>
      </c>
      <c r="F225" s="30">
        <f>F221*E225</f>
        <v>0.752</v>
      </c>
      <c r="G225" s="94">
        <v>16</v>
      </c>
      <c r="H225" s="34">
        <f t="shared" si="8"/>
        <v>12.032</v>
      </c>
      <c r="I225" s="32"/>
      <c r="J225" s="34">
        <f t="shared" si="9"/>
        <v>0</v>
      </c>
      <c r="K225" s="32"/>
      <c r="L225" s="69">
        <f t="shared" si="10"/>
        <v>0</v>
      </c>
      <c r="M225" s="69">
        <f t="shared" si="11"/>
        <v>12.032</v>
      </c>
      <c r="N225" s="107"/>
    </row>
    <row r="226" spans="1:14" s="40" customFormat="1" hidden="1">
      <c r="A226" s="153"/>
      <c r="B226" s="71"/>
      <c r="C226" s="62" t="s">
        <v>83</v>
      </c>
      <c r="D226" s="73" t="s">
        <v>12</v>
      </c>
      <c r="E226" s="15">
        <v>1.83E-2</v>
      </c>
      <c r="F226" s="30">
        <f>F221*E226</f>
        <v>8.6009999999999993E-3</v>
      </c>
      <c r="G226" s="94">
        <v>508</v>
      </c>
      <c r="H226" s="34">
        <f t="shared" si="8"/>
        <v>4.3693079999999993</v>
      </c>
      <c r="I226" s="32"/>
      <c r="J226" s="34">
        <f t="shared" si="9"/>
        <v>0</v>
      </c>
      <c r="K226" s="32"/>
      <c r="L226" s="69">
        <f t="shared" si="10"/>
        <v>0</v>
      </c>
      <c r="M226" s="69">
        <f t="shared" si="11"/>
        <v>4.3693079999999993</v>
      </c>
      <c r="N226" s="107"/>
    </row>
    <row r="227" spans="1:14" s="40" customFormat="1" hidden="1">
      <c r="A227" s="153"/>
      <c r="B227" s="71"/>
      <c r="C227" s="62" t="s">
        <v>23</v>
      </c>
      <c r="D227" s="73" t="s">
        <v>17</v>
      </c>
      <c r="E227" s="15">
        <v>0.4</v>
      </c>
      <c r="F227" s="30">
        <f>F221*E227</f>
        <v>0.188</v>
      </c>
      <c r="G227" s="94">
        <v>3.2</v>
      </c>
      <c r="H227" s="34">
        <f t="shared" si="8"/>
        <v>0.60160000000000002</v>
      </c>
      <c r="I227" s="32"/>
      <c r="J227" s="34">
        <f t="shared" si="9"/>
        <v>0</v>
      </c>
      <c r="K227" s="32"/>
      <c r="L227" s="69">
        <f t="shared" si="10"/>
        <v>0</v>
      </c>
      <c r="M227" s="69">
        <f t="shared" si="11"/>
        <v>0.60160000000000002</v>
      </c>
      <c r="N227" s="107"/>
    </row>
    <row r="228" spans="1:14" s="40" customFormat="1" hidden="1">
      <c r="A228" s="155"/>
      <c r="B228" s="71"/>
      <c r="C228" s="85" t="s">
        <v>84</v>
      </c>
      <c r="D228" s="73" t="s">
        <v>15</v>
      </c>
      <c r="E228" s="19"/>
      <c r="F228" s="95">
        <v>9.5499999999999995E-3</v>
      </c>
      <c r="G228" s="94">
        <v>1566</v>
      </c>
      <c r="H228" s="34">
        <f t="shared" si="8"/>
        <v>14.955299999999999</v>
      </c>
      <c r="I228" s="32"/>
      <c r="J228" s="34">
        <f t="shared" si="9"/>
        <v>0</v>
      </c>
      <c r="K228" s="32"/>
      <c r="L228" s="69">
        <f t="shared" si="10"/>
        <v>0</v>
      </c>
      <c r="M228" s="69">
        <f t="shared" si="11"/>
        <v>14.955299999999999</v>
      </c>
      <c r="N228" s="107"/>
    </row>
    <row r="229" spans="1:14" s="40" customFormat="1" ht="47.25" hidden="1">
      <c r="A229" s="152" t="s">
        <v>29</v>
      </c>
      <c r="B229" s="71" t="s">
        <v>76</v>
      </c>
      <c r="C229" s="68" t="s">
        <v>101</v>
      </c>
      <c r="D229" s="73" t="s">
        <v>12</v>
      </c>
      <c r="E229" s="15"/>
      <c r="F229" s="89">
        <v>0.73</v>
      </c>
      <c r="G229" s="32"/>
      <c r="H229" s="34">
        <f t="shared" si="8"/>
        <v>0</v>
      </c>
      <c r="I229" s="32"/>
      <c r="J229" s="34">
        <f t="shared" si="9"/>
        <v>0</v>
      </c>
      <c r="K229" s="32"/>
      <c r="L229" s="69">
        <f t="shared" si="10"/>
        <v>0</v>
      </c>
      <c r="M229" s="69">
        <f t="shared" si="11"/>
        <v>0</v>
      </c>
      <c r="N229" s="107"/>
    </row>
    <row r="230" spans="1:14" s="40" customFormat="1" hidden="1">
      <c r="A230" s="153"/>
      <c r="B230" s="46"/>
      <c r="C230" s="83" t="s">
        <v>18</v>
      </c>
      <c r="D230" s="4" t="s">
        <v>20</v>
      </c>
      <c r="E230" s="13" t="s">
        <v>62</v>
      </c>
      <c r="F230" s="59" t="e">
        <f>F229*E230</f>
        <v>#VALUE!</v>
      </c>
      <c r="G230" s="32"/>
      <c r="H230" s="34" t="e">
        <f t="shared" si="8"/>
        <v>#VALUE!</v>
      </c>
      <c r="I230" s="94">
        <v>6</v>
      </c>
      <c r="J230" s="34" t="e">
        <f t="shared" si="9"/>
        <v>#VALUE!</v>
      </c>
      <c r="K230" s="32"/>
      <c r="L230" s="69" t="e">
        <f t="shared" si="10"/>
        <v>#VALUE!</v>
      </c>
      <c r="M230" s="69" t="e">
        <f t="shared" si="11"/>
        <v>#VALUE!</v>
      </c>
      <c r="N230" s="107"/>
    </row>
    <row r="231" spans="1:14" s="40" customFormat="1" hidden="1">
      <c r="A231" s="153"/>
      <c r="B231" s="3"/>
      <c r="C231" s="58" t="s">
        <v>19</v>
      </c>
      <c r="D231" s="4" t="s">
        <v>17</v>
      </c>
      <c r="E231" s="12" t="s">
        <v>77</v>
      </c>
      <c r="F231" s="77" t="e">
        <f>F229*E231</f>
        <v>#VALUE!</v>
      </c>
      <c r="G231" s="32"/>
      <c r="H231" s="34" t="e">
        <f t="shared" si="8"/>
        <v>#VALUE!</v>
      </c>
      <c r="I231" s="32"/>
      <c r="J231" s="34" t="e">
        <f t="shared" si="9"/>
        <v>#VALUE!</v>
      </c>
      <c r="K231" s="94">
        <v>3.2</v>
      </c>
      <c r="L231" s="69" t="e">
        <f t="shared" si="10"/>
        <v>#VALUE!</v>
      </c>
      <c r="M231" s="69" t="e">
        <f t="shared" si="11"/>
        <v>#VALUE!</v>
      </c>
      <c r="N231" s="107"/>
    </row>
    <row r="232" spans="1:14" s="40" customFormat="1" hidden="1">
      <c r="A232" s="153"/>
      <c r="B232" s="3"/>
      <c r="C232" s="58" t="s">
        <v>117</v>
      </c>
      <c r="D232" s="4" t="s">
        <v>109</v>
      </c>
      <c r="E232" s="13" t="s">
        <v>69</v>
      </c>
      <c r="F232" s="77" t="e">
        <f>E232*F229</f>
        <v>#VALUE!</v>
      </c>
      <c r="G232" s="94">
        <v>108</v>
      </c>
      <c r="H232" s="34" t="e">
        <f t="shared" si="8"/>
        <v>#VALUE!</v>
      </c>
      <c r="I232" s="32"/>
      <c r="J232" s="34" t="e">
        <f t="shared" si="9"/>
        <v>#VALUE!</v>
      </c>
      <c r="K232" s="32"/>
      <c r="L232" s="69" t="e">
        <f t="shared" si="10"/>
        <v>#VALUE!</v>
      </c>
      <c r="M232" s="69" t="e">
        <f t="shared" si="11"/>
        <v>#VALUE!</v>
      </c>
      <c r="N232" s="107"/>
    </row>
    <row r="233" spans="1:14" s="40" customFormat="1" hidden="1">
      <c r="A233" s="153"/>
      <c r="B233" s="46"/>
      <c r="C233" s="84" t="s">
        <v>118</v>
      </c>
      <c r="D233" s="4" t="s">
        <v>58</v>
      </c>
      <c r="E233" s="12"/>
      <c r="F233" s="96">
        <v>5.466E-2</v>
      </c>
      <c r="G233" s="94">
        <v>1566</v>
      </c>
      <c r="H233" s="34">
        <f t="shared" si="8"/>
        <v>85.597560000000001</v>
      </c>
      <c r="I233" s="32"/>
      <c r="J233" s="34">
        <f t="shared" si="9"/>
        <v>0</v>
      </c>
      <c r="K233" s="32"/>
      <c r="L233" s="69">
        <f t="shared" si="10"/>
        <v>0</v>
      </c>
      <c r="M233" s="69">
        <f t="shared" si="11"/>
        <v>85.597560000000001</v>
      </c>
      <c r="N233" s="107"/>
    </row>
    <row r="234" spans="1:14" s="40" customFormat="1" hidden="1">
      <c r="A234" s="153"/>
      <c r="B234" s="3"/>
      <c r="C234" s="84" t="s">
        <v>119</v>
      </c>
      <c r="D234" s="4" t="s">
        <v>58</v>
      </c>
      <c r="E234" s="12"/>
      <c r="F234" s="96">
        <v>2.1479999999999999E-2</v>
      </c>
      <c r="G234" s="94">
        <v>1668</v>
      </c>
      <c r="H234" s="34">
        <f t="shared" si="8"/>
        <v>35.82864</v>
      </c>
      <c r="I234" s="32"/>
      <c r="J234" s="34">
        <f t="shared" si="9"/>
        <v>0</v>
      </c>
      <c r="K234" s="32"/>
      <c r="L234" s="69">
        <f t="shared" si="10"/>
        <v>0</v>
      </c>
      <c r="M234" s="69">
        <f t="shared" si="11"/>
        <v>35.82864</v>
      </c>
      <c r="N234" s="107"/>
    </row>
    <row r="235" spans="1:14" s="40" customFormat="1" hidden="1">
      <c r="A235" s="153"/>
      <c r="B235" s="46"/>
      <c r="C235" s="83" t="s">
        <v>53</v>
      </c>
      <c r="D235" s="4" t="s">
        <v>110</v>
      </c>
      <c r="E235" s="13">
        <v>2.42</v>
      </c>
      <c r="F235" s="59">
        <f>F229*E235</f>
        <v>1.7665999999999999</v>
      </c>
      <c r="G235" s="94">
        <v>16</v>
      </c>
      <c r="H235" s="34">
        <f t="shared" si="8"/>
        <v>28.265599999999999</v>
      </c>
      <c r="I235" s="32"/>
      <c r="J235" s="34">
        <f t="shared" si="9"/>
        <v>0</v>
      </c>
      <c r="K235" s="32"/>
      <c r="L235" s="69">
        <f t="shared" si="10"/>
        <v>0</v>
      </c>
      <c r="M235" s="69">
        <f t="shared" si="11"/>
        <v>28.265599999999999</v>
      </c>
      <c r="N235" s="107"/>
    </row>
    <row r="236" spans="1:14" s="40" customFormat="1" hidden="1">
      <c r="A236" s="153"/>
      <c r="B236" s="46"/>
      <c r="C236" s="83" t="s">
        <v>59</v>
      </c>
      <c r="D236" s="75" t="s">
        <v>109</v>
      </c>
      <c r="E236" s="13">
        <f>(5.81+0.67)/100</f>
        <v>6.4799999999999996E-2</v>
      </c>
      <c r="F236" s="59">
        <f>F229*E236</f>
        <v>4.7303999999999999E-2</v>
      </c>
      <c r="G236" s="94">
        <v>508</v>
      </c>
      <c r="H236" s="34">
        <f t="shared" si="8"/>
        <v>24.030432000000001</v>
      </c>
      <c r="I236" s="32"/>
      <c r="J236" s="34">
        <f t="shared" si="9"/>
        <v>0</v>
      </c>
      <c r="K236" s="32"/>
      <c r="L236" s="69">
        <f t="shared" si="10"/>
        <v>0</v>
      </c>
      <c r="M236" s="69">
        <f t="shared" si="11"/>
        <v>24.030432000000001</v>
      </c>
      <c r="N236" s="107"/>
    </row>
    <row r="237" spans="1:14" s="40" customFormat="1" hidden="1">
      <c r="A237" s="153"/>
      <c r="B237" s="46"/>
      <c r="C237" s="83" t="s">
        <v>36</v>
      </c>
      <c r="D237" s="75" t="s">
        <v>44</v>
      </c>
      <c r="E237" s="12">
        <v>0</v>
      </c>
      <c r="F237" s="59">
        <f>F229*E237</f>
        <v>0</v>
      </c>
      <c r="G237" s="94">
        <v>3.7</v>
      </c>
      <c r="H237" s="34">
        <f t="shared" si="8"/>
        <v>0</v>
      </c>
      <c r="I237" s="32"/>
      <c r="J237" s="34">
        <f t="shared" si="9"/>
        <v>0</v>
      </c>
      <c r="K237" s="32"/>
      <c r="L237" s="69">
        <f t="shared" si="10"/>
        <v>0</v>
      </c>
      <c r="M237" s="69">
        <f t="shared" si="11"/>
        <v>0</v>
      </c>
      <c r="N237" s="107"/>
    </row>
    <row r="238" spans="1:14" s="40" customFormat="1" hidden="1">
      <c r="A238" s="155"/>
      <c r="B238" s="3"/>
      <c r="C238" s="58" t="s">
        <v>25</v>
      </c>
      <c r="D238" s="4" t="s">
        <v>17</v>
      </c>
      <c r="E238" s="12">
        <v>0.6</v>
      </c>
      <c r="F238" s="77">
        <f>F229*E238</f>
        <v>0.438</v>
      </c>
      <c r="G238" s="94">
        <v>3.2</v>
      </c>
      <c r="H238" s="34">
        <f t="shared" si="8"/>
        <v>1.4016000000000002</v>
      </c>
      <c r="I238" s="32"/>
      <c r="J238" s="34">
        <f t="shared" si="9"/>
        <v>0</v>
      </c>
      <c r="K238" s="32"/>
      <c r="L238" s="69">
        <f t="shared" si="10"/>
        <v>0</v>
      </c>
      <c r="M238" s="69">
        <f t="shared" si="11"/>
        <v>1.4016000000000002</v>
      </c>
      <c r="N238" s="107"/>
    </row>
    <row r="239" spans="1:14" s="40" customFormat="1" ht="47.25" hidden="1">
      <c r="A239" s="152" t="s">
        <v>70</v>
      </c>
      <c r="B239" s="71" t="s">
        <v>61</v>
      </c>
      <c r="C239" s="68" t="s">
        <v>87</v>
      </c>
      <c r="D239" s="73" t="s">
        <v>12</v>
      </c>
      <c r="E239" s="15"/>
      <c r="F239" s="89">
        <v>0.13</v>
      </c>
      <c r="G239" s="32"/>
      <c r="H239" s="34">
        <f t="shared" si="8"/>
        <v>0</v>
      </c>
      <c r="I239" s="32"/>
      <c r="J239" s="34">
        <f t="shared" si="9"/>
        <v>0</v>
      </c>
      <c r="K239" s="32"/>
      <c r="L239" s="69">
        <f t="shared" si="10"/>
        <v>0</v>
      </c>
      <c r="M239" s="69">
        <f t="shared" si="11"/>
        <v>0</v>
      </c>
      <c r="N239" s="107"/>
    </row>
    <row r="240" spans="1:14" s="40" customFormat="1" hidden="1">
      <c r="A240" s="153"/>
      <c r="B240" s="3"/>
      <c r="C240" s="58" t="s">
        <v>18</v>
      </c>
      <c r="D240" s="43" t="s">
        <v>20</v>
      </c>
      <c r="E240" s="12">
        <v>14.78</v>
      </c>
      <c r="F240" s="77">
        <f>E240*F239</f>
        <v>1.9214</v>
      </c>
      <c r="G240" s="32"/>
      <c r="H240" s="34">
        <f t="shared" si="8"/>
        <v>0</v>
      </c>
      <c r="I240" s="94">
        <v>6</v>
      </c>
      <c r="J240" s="34">
        <f t="shared" si="9"/>
        <v>11.5284</v>
      </c>
      <c r="K240" s="32"/>
      <c r="L240" s="69">
        <f t="shared" si="10"/>
        <v>0</v>
      </c>
      <c r="M240" s="69">
        <f t="shared" si="11"/>
        <v>11.5284</v>
      </c>
      <c r="N240" s="107"/>
    </row>
    <row r="241" spans="1:14" s="40" customFormat="1" hidden="1">
      <c r="A241" s="153"/>
      <c r="B241" s="3"/>
      <c r="C241" s="55" t="s">
        <v>19</v>
      </c>
      <c r="D241" s="37" t="s">
        <v>17</v>
      </c>
      <c r="E241" s="12">
        <v>1.21</v>
      </c>
      <c r="F241" s="77">
        <f>F239*E241</f>
        <v>0.1573</v>
      </c>
      <c r="G241" s="32"/>
      <c r="H241" s="34">
        <f t="shared" si="8"/>
        <v>0</v>
      </c>
      <c r="I241" s="32"/>
      <c r="J241" s="34">
        <f t="shared" si="9"/>
        <v>0</v>
      </c>
      <c r="K241" s="94">
        <v>3.2</v>
      </c>
      <c r="L241" s="69">
        <f t="shared" si="10"/>
        <v>0.50336000000000003</v>
      </c>
      <c r="M241" s="69">
        <f t="shared" si="11"/>
        <v>0.50336000000000003</v>
      </c>
      <c r="N241" s="107"/>
    </row>
    <row r="242" spans="1:14" s="40" customFormat="1" hidden="1">
      <c r="A242" s="153"/>
      <c r="B242" s="46"/>
      <c r="C242" s="84" t="s">
        <v>118</v>
      </c>
      <c r="D242" s="4" t="s">
        <v>58</v>
      </c>
      <c r="E242" s="12"/>
      <c r="F242" s="96">
        <v>2.0449999999999999E-2</v>
      </c>
      <c r="G242" s="94">
        <v>1566</v>
      </c>
      <c r="H242" s="34">
        <f t="shared" si="8"/>
        <v>32.024699999999996</v>
      </c>
      <c r="I242" s="32"/>
      <c r="J242" s="34">
        <f t="shared" si="9"/>
        <v>0</v>
      </c>
      <c r="K242" s="32"/>
      <c r="L242" s="69">
        <f t="shared" si="10"/>
        <v>0</v>
      </c>
      <c r="M242" s="69">
        <f t="shared" si="11"/>
        <v>32.024699999999996</v>
      </c>
      <c r="N242" s="107"/>
    </row>
    <row r="243" spans="1:14" s="40" customFormat="1" hidden="1">
      <c r="A243" s="153"/>
      <c r="B243" s="3"/>
      <c r="C243" s="84" t="s">
        <v>119</v>
      </c>
      <c r="D243" s="4" t="s">
        <v>58</v>
      </c>
      <c r="E243" s="12"/>
      <c r="F243" s="96">
        <v>9.11E-3</v>
      </c>
      <c r="G243" s="94">
        <v>1668</v>
      </c>
      <c r="H243" s="34">
        <f t="shared" si="8"/>
        <v>15.19548</v>
      </c>
      <c r="I243" s="32"/>
      <c r="J243" s="34">
        <f t="shared" si="9"/>
        <v>0</v>
      </c>
      <c r="K243" s="32"/>
      <c r="L243" s="69">
        <f t="shared" si="10"/>
        <v>0</v>
      </c>
      <c r="M243" s="69">
        <f t="shared" si="11"/>
        <v>15.19548</v>
      </c>
      <c r="N243" s="107"/>
    </row>
    <row r="244" spans="1:14" s="40" customFormat="1" hidden="1">
      <c r="A244" s="153"/>
      <c r="B244" s="3"/>
      <c r="C244" s="58" t="s">
        <v>120</v>
      </c>
      <c r="D244" s="75" t="s">
        <v>109</v>
      </c>
      <c r="E244" s="12">
        <v>1</v>
      </c>
      <c r="F244" s="77">
        <f>E244*F239</f>
        <v>0.13</v>
      </c>
      <c r="G244" s="94">
        <v>108</v>
      </c>
      <c r="H244" s="34">
        <f t="shared" si="8"/>
        <v>14.040000000000001</v>
      </c>
      <c r="I244" s="32"/>
      <c r="J244" s="34">
        <f t="shared" si="9"/>
        <v>0</v>
      </c>
      <c r="K244" s="32"/>
      <c r="L244" s="69">
        <f t="shared" si="10"/>
        <v>0</v>
      </c>
      <c r="M244" s="69">
        <f t="shared" si="11"/>
        <v>14.040000000000001</v>
      </c>
      <c r="N244" s="107"/>
    </row>
    <row r="245" spans="1:14" s="40" customFormat="1" hidden="1">
      <c r="A245" s="153"/>
      <c r="B245" s="46"/>
      <c r="C245" s="83" t="s">
        <v>53</v>
      </c>
      <c r="D245" s="75" t="s">
        <v>110</v>
      </c>
      <c r="E245" s="12">
        <v>2.46</v>
      </c>
      <c r="F245" s="77">
        <f>E245*F239</f>
        <v>0.31980000000000003</v>
      </c>
      <c r="G245" s="94">
        <v>16</v>
      </c>
      <c r="H245" s="34">
        <f t="shared" si="8"/>
        <v>5.1168000000000005</v>
      </c>
      <c r="I245" s="32"/>
      <c r="J245" s="34">
        <f t="shared" si="9"/>
        <v>0</v>
      </c>
      <c r="K245" s="32"/>
      <c r="L245" s="69">
        <f t="shared" si="10"/>
        <v>0</v>
      </c>
      <c r="M245" s="69">
        <f t="shared" si="11"/>
        <v>5.1168000000000005</v>
      </c>
      <c r="N245" s="107"/>
    </row>
    <row r="246" spans="1:14" s="40" customFormat="1" hidden="1">
      <c r="A246" s="153"/>
      <c r="B246" s="46"/>
      <c r="C246" s="58" t="s">
        <v>59</v>
      </c>
      <c r="D246" s="75" t="s">
        <v>109</v>
      </c>
      <c r="E246" s="12">
        <f>(1.6+0.7)/100</f>
        <v>2.3E-2</v>
      </c>
      <c r="F246" s="77">
        <f>E246*F239</f>
        <v>2.99E-3</v>
      </c>
      <c r="G246" s="94">
        <v>508</v>
      </c>
      <c r="H246" s="34">
        <f t="shared" si="8"/>
        <v>1.51892</v>
      </c>
      <c r="I246" s="32"/>
      <c r="J246" s="34">
        <f t="shared" si="9"/>
        <v>0</v>
      </c>
      <c r="K246" s="32"/>
      <c r="L246" s="69">
        <f t="shared" si="10"/>
        <v>0</v>
      </c>
      <c r="M246" s="69">
        <f t="shared" si="11"/>
        <v>1.51892</v>
      </c>
      <c r="N246" s="107"/>
    </row>
    <row r="247" spans="1:14" s="40" customFormat="1" hidden="1">
      <c r="A247" s="153"/>
      <c r="B247" s="46"/>
      <c r="C247" s="58" t="s">
        <v>36</v>
      </c>
      <c r="D247" s="75" t="s">
        <v>14</v>
      </c>
      <c r="E247" s="12">
        <v>3.3</v>
      </c>
      <c r="F247" s="77">
        <f>F239*E247</f>
        <v>0.42899999999999999</v>
      </c>
      <c r="G247" s="94">
        <v>3.7</v>
      </c>
      <c r="H247" s="34">
        <f t="shared" si="8"/>
        <v>1.5873000000000002</v>
      </c>
      <c r="I247" s="32"/>
      <c r="J247" s="34">
        <f t="shared" si="9"/>
        <v>0</v>
      </c>
      <c r="K247" s="32"/>
      <c r="L247" s="69">
        <f t="shared" si="10"/>
        <v>0</v>
      </c>
      <c r="M247" s="69">
        <f t="shared" si="11"/>
        <v>1.5873000000000002</v>
      </c>
      <c r="N247" s="107"/>
    </row>
    <row r="248" spans="1:14" s="40" customFormat="1" hidden="1">
      <c r="A248" s="155"/>
      <c r="B248" s="46"/>
      <c r="C248" s="58" t="s">
        <v>25</v>
      </c>
      <c r="D248" s="75" t="s">
        <v>17</v>
      </c>
      <c r="E248" s="12">
        <v>0.9</v>
      </c>
      <c r="F248" s="77">
        <f>E248*F239</f>
        <v>0.11700000000000001</v>
      </c>
      <c r="G248" s="94">
        <v>3.2</v>
      </c>
      <c r="H248" s="34">
        <f t="shared" si="8"/>
        <v>0.37440000000000007</v>
      </c>
      <c r="I248" s="32"/>
      <c r="J248" s="34">
        <f t="shared" si="9"/>
        <v>0</v>
      </c>
      <c r="K248" s="32"/>
      <c r="L248" s="69">
        <f t="shared" si="10"/>
        <v>0</v>
      </c>
      <c r="M248" s="69">
        <f t="shared" si="11"/>
        <v>0.37440000000000007</v>
      </c>
      <c r="N248" s="107"/>
    </row>
    <row r="249" spans="1:14" s="40" customFormat="1" ht="47.25" hidden="1">
      <c r="A249" s="146" t="s">
        <v>75</v>
      </c>
      <c r="B249" s="71" t="s">
        <v>57</v>
      </c>
      <c r="C249" s="88" t="s">
        <v>99</v>
      </c>
      <c r="D249" s="72" t="s">
        <v>108</v>
      </c>
      <c r="E249" s="21"/>
      <c r="F249" s="89">
        <v>2.59</v>
      </c>
      <c r="G249" s="49"/>
      <c r="H249" s="34">
        <f t="shared" si="8"/>
        <v>0</v>
      </c>
      <c r="I249" s="54"/>
      <c r="J249" s="34">
        <f t="shared" si="9"/>
        <v>0</v>
      </c>
      <c r="K249" s="54"/>
      <c r="L249" s="69">
        <f t="shared" si="10"/>
        <v>0</v>
      </c>
      <c r="M249" s="69">
        <f t="shared" si="11"/>
        <v>0</v>
      </c>
      <c r="N249" s="107"/>
    </row>
    <row r="250" spans="1:14" s="40" customFormat="1" hidden="1">
      <c r="A250" s="151"/>
      <c r="B250" s="71"/>
      <c r="C250" s="52" t="s">
        <v>35</v>
      </c>
      <c r="D250" s="70" t="s">
        <v>43</v>
      </c>
      <c r="E250" s="22">
        <f>1390*0.01</f>
        <v>13.9</v>
      </c>
      <c r="F250" s="53">
        <f>E250*F249</f>
        <v>36.000999999999998</v>
      </c>
      <c r="G250" s="54"/>
      <c r="H250" s="34">
        <f t="shared" si="8"/>
        <v>0</v>
      </c>
      <c r="I250" s="94">
        <v>6</v>
      </c>
      <c r="J250" s="34">
        <f t="shared" si="9"/>
        <v>216.00599999999997</v>
      </c>
      <c r="K250" s="54"/>
      <c r="L250" s="69">
        <f t="shared" si="10"/>
        <v>0</v>
      </c>
      <c r="M250" s="69">
        <f t="shared" si="11"/>
        <v>216.00599999999997</v>
      </c>
      <c r="N250" s="107"/>
    </row>
    <row r="251" spans="1:14" s="40" customFormat="1" hidden="1">
      <c r="A251" s="151"/>
      <c r="B251" s="71"/>
      <c r="C251" s="50" t="s">
        <v>19</v>
      </c>
      <c r="D251" s="70" t="s">
        <v>17</v>
      </c>
      <c r="E251" s="22">
        <f>128*0.01</f>
        <v>1.28</v>
      </c>
      <c r="F251" s="53">
        <f>E251*F249</f>
        <v>3.3151999999999999</v>
      </c>
      <c r="G251" s="54"/>
      <c r="H251" s="34">
        <f t="shared" si="8"/>
        <v>0</v>
      </c>
      <c r="I251" s="54"/>
      <c r="J251" s="34">
        <f t="shared" si="9"/>
        <v>0</v>
      </c>
      <c r="K251" s="97">
        <v>3.2</v>
      </c>
      <c r="L251" s="69">
        <f t="shared" si="10"/>
        <v>10.608640000000001</v>
      </c>
      <c r="M251" s="69">
        <f t="shared" si="11"/>
        <v>10.608640000000001</v>
      </c>
      <c r="N251" s="107"/>
    </row>
    <row r="252" spans="1:14" s="40" customFormat="1" hidden="1">
      <c r="A252" s="151"/>
      <c r="B252" s="72"/>
      <c r="C252" s="52" t="s">
        <v>39</v>
      </c>
      <c r="D252" s="70" t="s">
        <v>109</v>
      </c>
      <c r="E252" s="22">
        <f>101.5*0.01</f>
        <v>1.0150000000000001</v>
      </c>
      <c r="F252" s="53">
        <f>E252*F249</f>
        <v>2.6288500000000004</v>
      </c>
      <c r="G252" s="97">
        <v>108</v>
      </c>
      <c r="H252" s="34">
        <f t="shared" si="8"/>
        <v>283.91580000000005</v>
      </c>
      <c r="I252" s="54"/>
      <c r="J252" s="34">
        <f t="shared" si="9"/>
        <v>0</v>
      </c>
      <c r="K252" s="54"/>
      <c r="L252" s="69">
        <f t="shared" si="10"/>
        <v>0</v>
      </c>
      <c r="M252" s="69">
        <f t="shared" si="11"/>
        <v>283.91580000000005</v>
      </c>
      <c r="N252" s="107"/>
    </row>
    <row r="253" spans="1:14" s="40" customFormat="1" hidden="1">
      <c r="A253" s="151"/>
      <c r="B253" s="72"/>
      <c r="C253" s="52" t="s">
        <v>53</v>
      </c>
      <c r="D253" s="70" t="s">
        <v>110</v>
      </c>
      <c r="E253" s="22">
        <f>229*0.01</f>
        <v>2.29</v>
      </c>
      <c r="F253" s="53">
        <f>E253*F249</f>
        <v>5.9310999999999998</v>
      </c>
      <c r="G253" s="97">
        <v>16</v>
      </c>
      <c r="H253" s="34">
        <f t="shared" si="8"/>
        <v>94.897599999999997</v>
      </c>
      <c r="I253" s="54"/>
      <c r="J253" s="34">
        <f t="shared" si="9"/>
        <v>0</v>
      </c>
      <c r="K253" s="54"/>
      <c r="L253" s="69">
        <f t="shared" si="10"/>
        <v>0</v>
      </c>
      <c r="M253" s="69">
        <f t="shared" si="11"/>
        <v>94.897599999999997</v>
      </c>
      <c r="N253" s="107"/>
    </row>
    <row r="254" spans="1:14" s="40" customFormat="1" hidden="1">
      <c r="A254" s="151"/>
      <c r="B254" s="72"/>
      <c r="C254" s="52" t="s">
        <v>54</v>
      </c>
      <c r="D254" s="70" t="s">
        <v>109</v>
      </c>
      <c r="E254" s="22">
        <f>(1.4+4.29+0.2)*0.01</f>
        <v>5.8900000000000001E-2</v>
      </c>
      <c r="F254" s="53">
        <f>E254*F249</f>
        <v>0.15255099999999999</v>
      </c>
      <c r="G254" s="97">
        <v>508</v>
      </c>
      <c r="H254" s="34">
        <f t="shared" si="8"/>
        <v>77.495908</v>
      </c>
      <c r="I254" s="54"/>
      <c r="J254" s="34">
        <f t="shared" si="9"/>
        <v>0</v>
      </c>
      <c r="K254" s="54"/>
      <c r="L254" s="69">
        <f t="shared" si="10"/>
        <v>0</v>
      </c>
      <c r="M254" s="69">
        <f t="shared" si="11"/>
        <v>77.495908</v>
      </c>
      <c r="N254" s="107"/>
    </row>
    <row r="255" spans="1:14" s="40" customFormat="1" hidden="1">
      <c r="A255" s="151"/>
      <c r="B255" s="72"/>
      <c r="C255" s="52" t="s">
        <v>36</v>
      </c>
      <c r="D255" s="36" t="s">
        <v>14</v>
      </c>
      <c r="E255" s="23" t="s">
        <v>67</v>
      </c>
      <c r="F255" s="93" t="e">
        <f>E255*F249</f>
        <v>#VALUE!</v>
      </c>
      <c r="G255" s="99">
        <v>3.7</v>
      </c>
      <c r="H255" s="34" t="e">
        <f t="shared" si="8"/>
        <v>#VALUE!</v>
      </c>
      <c r="I255" s="92"/>
      <c r="J255" s="34" t="e">
        <f t="shared" si="9"/>
        <v>#VALUE!</v>
      </c>
      <c r="K255" s="92"/>
      <c r="L255" s="69" t="e">
        <f t="shared" si="10"/>
        <v>#VALUE!</v>
      </c>
      <c r="M255" s="69" t="e">
        <f t="shared" si="11"/>
        <v>#VALUE!</v>
      </c>
      <c r="N255" s="107"/>
    </row>
    <row r="256" spans="1:14" s="40" customFormat="1" hidden="1">
      <c r="A256" s="151"/>
      <c r="B256" s="72"/>
      <c r="C256" s="52" t="s">
        <v>25</v>
      </c>
      <c r="D256" s="36" t="s">
        <v>17</v>
      </c>
      <c r="E256" s="23">
        <f>93*0.01</f>
        <v>0.93</v>
      </c>
      <c r="F256" s="93">
        <f>E256*F249</f>
        <v>2.4087000000000001</v>
      </c>
      <c r="G256" s="99">
        <v>3.2</v>
      </c>
      <c r="H256" s="34">
        <f t="shared" si="8"/>
        <v>7.7078400000000009</v>
      </c>
      <c r="I256" s="92"/>
      <c r="J256" s="34">
        <f t="shared" si="9"/>
        <v>0</v>
      </c>
      <c r="K256" s="92"/>
      <c r="L256" s="69">
        <f t="shared" si="10"/>
        <v>0</v>
      </c>
      <c r="M256" s="69">
        <f t="shared" si="11"/>
        <v>7.7078400000000009</v>
      </c>
      <c r="N256" s="107"/>
    </row>
    <row r="257" spans="1:14" s="40" customFormat="1" hidden="1">
      <c r="A257" s="151"/>
      <c r="B257" s="72"/>
      <c r="C257" s="56" t="s">
        <v>115</v>
      </c>
      <c r="D257" s="70" t="s">
        <v>49</v>
      </c>
      <c r="E257" s="22"/>
      <c r="F257" s="57">
        <f>0.69369+0.00814+0.0023+0.05592</f>
        <v>0.76005</v>
      </c>
      <c r="G257" s="97">
        <v>1566</v>
      </c>
      <c r="H257" s="34">
        <f t="shared" si="8"/>
        <v>1190.2383</v>
      </c>
      <c r="I257" s="54"/>
      <c r="J257" s="34">
        <f t="shared" si="9"/>
        <v>0</v>
      </c>
      <c r="K257" s="54"/>
      <c r="L257" s="69">
        <f t="shared" si="10"/>
        <v>0</v>
      </c>
      <c r="M257" s="69">
        <f t="shared" si="11"/>
        <v>1190.2383</v>
      </c>
      <c r="N257" s="107"/>
    </row>
    <row r="258" spans="1:14" s="40" customFormat="1" hidden="1">
      <c r="A258" s="147"/>
      <c r="B258" s="72"/>
      <c r="C258" s="56" t="s">
        <v>122</v>
      </c>
      <c r="D258" s="70" t="s">
        <v>49</v>
      </c>
      <c r="E258" s="22"/>
      <c r="F258" s="57">
        <v>0.13120999999999999</v>
      </c>
      <c r="G258" s="97">
        <v>1668</v>
      </c>
      <c r="H258" s="34">
        <f t="shared" si="8"/>
        <v>218.85827999999998</v>
      </c>
      <c r="I258" s="54"/>
      <c r="J258" s="34">
        <f t="shared" si="9"/>
        <v>0</v>
      </c>
      <c r="K258" s="54"/>
      <c r="L258" s="69">
        <f t="shared" si="10"/>
        <v>0</v>
      </c>
      <c r="M258" s="69">
        <f t="shared" si="11"/>
        <v>218.85827999999998</v>
      </c>
      <c r="N258" s="107"/>
    </row>
    <row r="259" spans="1:14" s="40" customFormat="1" ht="31.5" hidden="1">
      <c r="A259" s="152" t="s">
        <v>30</v>
      </c>
      <c r="B259" s="72" t="s">
        <v>78</v>
      </c>
      <c r="C259" s="68" t="s">
        <v>103</v>
      </c>
      <c r="D259" s="73"/>
      <c r="E259" s="15"/>
      <c r="F259" s="89">
        <f>F209-F211-F216-F221</f>
        <v>0.61000000000000054</v>
      </c>
      <c r="G259" s="91"/>
      <c r="H259" s="34">
        <f t="shared" si="8"/>
        <v>0</v>
      </c>
      <c r="I259" s="54"/>
      <c r="J259" s="34">
        <f t="shared" si="9"/>
        <v>0</v>
      </c>
      <c r="K259" s="54"/>
      <c r="L259" s="69">
        <f t="shared" si="10"/>
        <v>0</v>
      </c>
      <c r="M259" s="69">
        <f t="shared" si="11"/>
        <v>0</v>
      </c>
      <c r="N259" s="107"/>
    </row>
    <row r="260" spans="1:14" s="40" customFormat="1" hidden="1">
      <c r="A260" s="153"/>
      <c r="B260" s="72"/>
      <c r="C260" s="52" t="s">
        <v>35</v>
      </c>
      <c r="D260" s="70" t="s">
        <v>43</v>
      </c>
      <c r="E260" s="22">
        <v>1.21</v>
      </c>
      <c r="F260" s="53">
        <f>E260*F259</f>
        <v>0.73810000000000064</v>
      </c>
      <c r="G260" s="54"/>
      <c r="H260" s="34">
        <f t="shared" si="8"/>
        <v>0</v>
      </c>
      <c r="I260" s="97">
        <v>6</v>
      </c>
      <c r="J260" s="34">
        <f t="shared" si="9"/>
        <v>4.4286000000000039</v>
      </c>
      <c r="K260" s="54"/>
      <c r="L260" s="69">
        <f t="shared" si="10"/>
        <v>0</v>
      </c>
      <c r="M260" s="69">
        <f t="shared" si="11"/>
        <v>4.4286000000000039</v>
      </c>
      <c r="N260" s="107"/>
    </row>
    <row r="261" spans="1:14" s="40" customFormat="1" hidden="1">
      <c r="A261" s="155"/>
      <c r="B261" s="72"/>
      <c r="C261" s="58" t="s">
        <v>19</v>
      </c>
      <c r="D261" s="4" t="s">
        <v>17</v>
      </c>
      <c r="E261" s="22">
        <v>0</v>
      </c>
      <c r="F261" s="53">
        <f>E261*F259</f>
        <v>0</v>
      </c>
      <c r="G261" s="54"/>
      <c r="H261" s="34">
        <f t="shared" si="8"/>
        <v>0</v>
      </c>
      <c r="I261" s="54"/>
      <c r="J261" s="34">
        <f t="shared" si="9"/>
        <v>0</v>
      </c>
      <c r="K261" s="97">
        <v>3.2</v>
      </c>
      <c r="L261" s="69">
        <f t="shared" si="10"/>
        <v>0</v>
      </c>
      <c r="M261" s="69">
        <f t="shared" si="11"/>
        <v>0</v>
      </c>
      <c r="N261" s="107"/>
    </row>
    <row r="262" spans="1:14" s="40" customFormat="1" ht="63" hidden="1">
      <c r="A262" s="6"/>
      <c r="B262" s="20"/>
      <c r="C262" s="63" t="s">
        <v>100</v>
      </c>
      <c r="D262" s="6"/>
      <c r="E262" s="18"/>
      <c r="F262" s="78"/>
      <c r="G262" s="32"/>
      <c r="H262" s="34">
        <f t="shared" si="8"/>
        <v>0</v>
      </c>
      <c r="I262" s="54"/>
      <c r="J262" s="34">
        <f t="shared" si="9"/>
        <v>0</v>
      </c>
      <c r="K262" s="54"/>
      <c r="L262" s="69">
        <f t="shared" si="10"/>
        <v>0</v>
      </c>
      <c r="M262" s="69">
        <f t="shared" si="11"/>
        <v>0</v>
      </c>
      <c r="N262" s="107"/>
    </row>
    <row r="263" spans="1:14" s="40" customFormat="1" ht="63" hidden="1">
      <c r="A263" s="152" t="s">
        <v>72</v>
      </c>
      <c r="B263" s="71" t="s">
        <v>56</v>
      </c>
      <c r="C263" s="88" t="s">
        <v>100</v>
      </c>
      <c r="D263" s="72"/>
      <c r="E263" s="21"/>
      <c r="F263" s="89">
        <v>2.44</v>
      </c>
      <c r="G263" s="32"/>
      <c r="H263" s="34">
        <f t="shared" si="8"/>
        <v>0</v>
      </c>
      <c r="I263" s="32"/>
      <c r="J263" s="34">
        <f t="shared" si="9"/>
        <v>0</v>
      </c>
      <c r="K263" s="32"/>
      <c r="L263" s="69">
        <f t="shared" si="10"/>
        <v>0</v>
      </c>
      <c r="M263" s="69">
        <f t="shared" si="11"/>
        <v>0</v>
      </c>
      <c r="N263" s="107"/>
    </row>
    <row r="264" spans="1:14" s="40" customFormat="1" hidden="1">
      <c r="A264" s="153"/>
      <c r="B264" s="72"/>
      <c r="C264" s="52" t="s">
        <v>35</v>
      </c>
      <c r="D264" s="70" t="s">
        <v>43</v>
      </c>
      <c r="E264" s="22">
        <f>840*0.01</f>
        <v>8.4</v>
      </c>
      <c r="F264" s="53">
        <f>E264*F263</f>
        <v>20.495999999999999</v>
      </c>
      <c r="G264" s="54"/>
      <c r="H264" s="34">
        <f t="shared" si="8"/>
        <v>0</v>
      </c>
      <c r="I264" s="97">
        <v>6</v>
      </c>
      <c r="J264" s="34">
        <f t="shared" si="9"/>
        <v>122.976</v>
      </c>
      <c r="K264" s="54"/>
      <c r="L264" s="69">
        <f t="shared" si="10"/>
        <v>0</v>
      </c>
      <c r="M264" s="69">
        <f t="shared" si="11"/>
        <v>122.976</v>
      </c>
      <c r="N264" s="107"/>
    </row>
    <row r="265" spans="1:14" s="40" customFormat="1" hidden="1">
      <c r="A265" s="153"/>
      <c r="B265" s="72"/>
      <c r="C265" s="50" t="s">
        <v>19</v>
      </c>
      <c r="D265" s="73" t="s">
        <v>17</v>
      </c>
      <c r="E265" s="22">
        <f>81*0.01</f>
        <v>0.81</v>
      </c>
      <c r="F265" s="53">
        <f>E265*F263</f>
        <v>1.9764000000000002</v>
      </c>
      <c r="G265" s="54"/>
      <c r="H265" s="34">
        <f t="shared" si="8"/>
        <v>0</v>
      </c>
      <c r="I265" s="54"/>
      <c r="J265" s="34">
        <f t="shared" si="9"/>
        <v>0</v>
      </c>
      <c r="K265" s="97">
        <v>3.2</v>
      </c>
      <c r="L265" s="69">
        <f t="shared" si="10"/>
        <v>6.3244800000000012</v>
      </c>
      <c r="M265" s="69">
        <f t="shared" si="11"/>
        <v>6.3244800000000012</v>
      </c>
      <c r="N265" s="107"/>
    </row>
    <row r="266" spans="1:14" s="40" customFormat="1" hidden="1">
      <c r="A266" s="153"/>
      <c r="B266" s="72"/>
      <c r="C266" s="52" t="s">
        <v>39</v>
      </c>
      <c r="D266" s="70" t="s">
        <v>109</v>
      </c>
      <c r="E266" s="22">
        <f>101.5*0.01</f>
        <v>1.0150000000000001</v>
      </c>
      <c r="F266" s="53">
        <f>E266*F263</f>
        <v>2.4766000000000004</v>
      </c>
      <c r="G266" s="97">
        <v>108</v>
      </c>
      <c r="H266" s="34">
        <f t="shared" ref="H266:H271" si="12">F266*G266</f>
        <v>267.47280000000006</v>
      </c>
      <c r="I266" s="54"/>
      <c r="J266" s="34">
        <f t="shared" ref="J266:J271" si="13">F266*I266</f>
        <v>0</v>
      </c>
      <c r="K266" s="54"/>
      <c r="L266" s="69">
        <f t="shared" si="10"/>
        <v>0</v>
      </c>
      <c r="M266" s="69">
        <f t="shared" si="11"/>
        <v>267.47280000000006</v>
      </c>
      <c r="N266" s="107"/>
    </row>
    <row r="267" spans="1:14" s="40" customFormat="1" hidden="1">
      <c r="A267" s="153"/>
      <c r="B267" s="72"/>
      <c r="C267" s="52" t="s">
        <v>53</v>
      </c>
      <c r="D267" s="70" t="s">
        <v>110</v>
      </c>
      <c r="E267" s="22">
        <f>137*0.01</f>
        <v>1.37</v>
      </c>
      <c r="F267" s="53">
        <f>E267*F263</f>
        <v>3.3428</v>
      </c>
      <c r="G267" s="97">
        <v>16</v>
      </c>
      <c r="H267" s="34">
        <f t="shared" si="12"/>
        <v>53.4848</v>
      </c>
      <c r="I267" s="54"/>
      <c r="J267" s="34">
        <f t="shared" si="13"/>
        <v>0</v>
      </c>
      <c r="K267" s="54"/>
      <c r="L267" s="69">
        <f>F267*K267</f>
        <v>0</v>
      </c>
      <c r="M267" s="69">
        <f>H267+J267+L267</f>
        <v>53.4848</v>
      </c>
      <c r="N267" s="107"/>
    </row>
    <row r="268" spans="1:14" s="40" customFormat="1" hidden="1">
      <c r="A268" s="153"/>
      <c r="B268" s="72"/>
      <c r="C268" s="52" t="s">
        <v>54</v>
      </c>
      <c r="D268" s="70" t="s">
        <v>109</v>
      </c>
      <c r="E268" s="22">
        <f>(0.84+2.56+0.26)/100</f>
        <v>3.6600000000000001E-2</v>
      </c>
      <c r="F268" s="53">
        <f>E268*F263</f>
        <v>8.9303999999999994E-2</v>
      </c>
      <c r="G268" s="97">
        <v>508</v>
      </c>
      <c r="H268" s="34">
        <f t="shared" si="12"/>
        <v>45.366431999999996</v>
      </c>
      <c r="I268" s="54"/>
      <c r="J268" s="34">
        <f t="shared" si="13"/>
        <v>0</v>
      </c>
      <c r="K268" s="54"/>
      <c r="L268" s="69">
        <f>F268*K268</f>
        <v>0</v>
      </c>
      <c r="M268" s="69">
        <f>H268+J268+L268</f>
        <v>45.366431999999996</v>
      </c>
      <c r="N268" s="107"/>
    </row>
    <row r="269" spans="1:14" s="40" customFormat="1" hidden="1">
      <c r="A269" s="153"/>
      <c r="B269" s="72"/>
      <c r="C269" s="52" t="s">
        <v>25</v>
      </c>
      <c r="D269" s="70" t="s">
        <v>17</v>
      </c>
      <c r="E269" s="22">
        <f>0.39*0.01</f>
        <v>3.9000000000000003E-3</v>
      </c>
      <c r="F269" s="53">
        <f>E269*F263</f>
        <v>9.5160000000000002E-3</v>
      </c>
      <c r="G269" s="97">
        <v>3.2</v>
      </c>
      <c r="H269" s="34">
        <f t="shared" si="12"/>
        <v>3.0451200000000001E-2</v>
      </c>
      <c r="I269" s="54"/>
      <c r="J269" s="34">
        <f t="shared" si="13"/>
        <v>0</v>
      </c>
      <c r="K269" s="54"/>
      <c r="L269" s="69">
        <f>F269*K269</f>
        <v>0</v>
      </c>
      <c r="M269" s="69">
        <f>H269+J269+L269</f>
        <v>3.0451200000000001E-2</v>
      </c>
      <c r="N269" s="107"/>
    </row>
    <row r="270" spans="1:14" s="40" customFormat="1" hidden="1">
      <c r="A270" s="153"/>
      <c r="B270" s="72"/>
      <c r="C270" s="56" t="s">
        <v>121</v>
      </c>
      <c r="D270" s="70" t="s">
        <v>49</v>
      </c>
      <c r="E270" s="21"/>
      <c r="F270" s="57">
        <v>0.199935</v>
      </c>
      <c r="G270" s="97">
        <v>1586</v>
      </c>
      <c r="H270" s="34">
        <f t="shared" si="12"/>
        <v>317.09690999999998</v>
      </c>
      <c r="I270" s="54"/>
      <c r="J270" s="34">
        <f t="shared" si="13"/>
        <v>0</v>
      </c>
      <c r="K270" s="54"/>
      <c r="L270" s="69">
        <f>F270*K270</f>
        <v>0</v>
      </c>
      <c r="M270" s="69">
        <f>H270+J270+L270</f>
        <v>317.09690999999998</v>
      </c>
      <c r="N270" s="107"/>
    </row>
    <row r="271" spans="1:14" s="40" customFormat="1" hidden="1">
      <c r="A271" s="155"/>
      <c r="B271" s="71"/>
      <c r="C271" s="56" t="s">
        <v>122</v>
      </c>
      <c r="D271" s="70" t="s">
        <v>49</v>
      </c>
      <c r="E271" s="22"/>
      <c r="F271" s="57">
        <v>5.781E-2</v>
      </c>
      <c r="G271" s="97">
        <v>1668</v>
      </c>
      <c r="H271" s="34">
        <f t="shared" si="12"/>
        <v>96.427080000000004</v>
      </c>
      <c r="I271" s="32"/>
      <c r="J271" s="34">
        <f t="shared" si="13"/>
        <v>0</v>
      </c>
      <c r="K271" s="32"/>
      <c r="L271" s="69">
        <f>F271*K271</f>
        <v>0</v>
      </c>
      <c r="M271" s="69">
        <f>H271+J271+L271</f>
        <v>96.427080000000004</v>
      </c>
      <c r="N271" s="107"/>
    </row>
  </sheetData>
  <mergeCells count="53">
    <mergeCell ref="D96:G96"/>
    <mergeCell ref="A110:A111"/>
    <mergeCell ref="C95:L95"/>
    <mergeCell ref="A73:A77"/>
    <mergeCell ref="A29:A35"/>
    <mergeCell ref="A36:A43"/>
    <mergeCell ref="A44:A52"/>
    <mergeCell ref="A55:A56"/>
    <mergeCell ref="A57:A60"/>
    <mergeCell ref="A61:A67"/>
    <mergeCell ref="A53:A54"/>
    <mergeCell ref="G92:L92"/>
    <mergeCell ref="D93:G93"/>
    <mergeCell ref="G94:L94"/>
    <mergeCell ref="A150:A158"/>
    <mergeCell ref="A239:A248"/>
    <mergeCell ref="A249:A258"/>
    <mergeCell ref="A221:A228"/>
    <mergeCell ref="A178:A187"/>
    <mergeCell ref="A189:A198"/>
    <mergeCell ref="A199:A207"/>
    <mergeCell ref="A209:A210"/>
    <mergeCell ref="A211:A215"/>
    <mergeCell ref="A159:A161"/>
    <mergeCell ref="A216:A220"/>
    <mergeCell ref="A172:A176"/>
    <mergeCell ref="A163:A171"/>
    <mergeCell ref="A112:A116"/>
    <mergeCell ref="A117:A121"/>
    <mergeCell ref="A122:A129"/>
    <mergeCell ref="A130:A139"/>
    <mergeCell ref="A140:A149"/>
    <mergeCell ref="C3:L3"/>
    <mergeCell ref="A263:A271"/>
    <mergeCell ref="A259:A261"/>
    <mergeCell ref="A1:M1"/>
    <mergeCell ref="A2:M2"/>
    <mergeCell ref="A5:A6"/>
    <mergeCell ref="B5:B6"/>
    <mergeCell ref="C5:C6"/>
    <mergeCell ref="D5:D6"/>
    <mergeCell ref="G5:H5"/>
    <mergeCell ref="I5:J5"/>
    <mergeCell ref="K5:L5"/>
    <mergeCell ref="M5:M6"/>
    <mergeCell ref="E5:F5"/>
    <mergeCell ref="A229:A238"/>
    <mergeCell ref="A68:A72"/>
    <mergeCell ref="A8:A9"/>
    <mergeCell ref="A12:A15"/>
    <mergeCell ref="A16:A22"/>
    <mergeCell ref="A23:A28"/>
    <mergeCell ref="A10:A11"/>
  </mergeCells>
  <pageMargins left="0.35433070866141736" right="0.08" top="0.65" bottom="0.47" header="0.35" footer="0.26"/>
  <pageSetup paperSize="9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#1</vt:lpstr>
      <vt:lpstr>'#1'!Print_Area</vt:lpstr>
      <vt:lpstr>'#1'!Print_Titles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2020-07-21T12:43:32Z</dcterms:modified>
</cp:coreProperties>
</file>